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silvestre.domingo\Desktop\EE FF\Estados Financieros  2022\8AGOSTO 2022\OAI AGOSTO\SUBVENCIONES\"/>
    </mc:Choice>
  </mc:AlternateContent>
  <bookViews>
    <workbookView xWindow="0" yWindow="0" windowWidth="20490" windowHeight="7650" tabRatio="730" firstSheet="6" activeTab="6"/>
  </bookViews>
  <sheets>
    <sheet name="Transparencia" sheetId="62" state="hidden" r:id="rId1"/>
    <sheet name="Nota 8 y 18" sheetId="54" state="hidden" r:id="rId2"/>
    <sheet name="Sheet1" sheetId="74" state="hidden" r:id="rId3"/>
    <sheet name="Nota 12" sheetId="67" state="hidden" r:id="rId4"/>
    <sheet name="Nota 14" sheetId="68" state="hidden" r:id="rId5"/>
    <sheet name="Nota 15" sheetId="69" state="hidden" r:id="rId6"/>
    <sheet name="SUBVENCIONES" sheetId="78" r:id="rId7"/>
    <sheet name="Nota 19" sheetId="63" state="hidden" r:id="rId8"/>
    <sheet name="Dep. Periodo 2021" sheetId="71" state="hidden" r:id="rId9"/>
  </sheets>
  <externalReferences>
    <externalReference r:id="rId10"/>
  </externalReferences>
  <definedNames>
    <definedName name="_xlnm.Print_Area" localSheetId="3">'Nota 12'!$A$1:$J$225</definedName>
    <definedName name="_xlnm.Print_Area" localSheetId="1">'Nota 8 y 18'!$A$9:$B$17,'Nota 8 y 18'!$A$25:$B$48</definedName>
  </definedNames>
  <calcPr calcId="162913"/>
</workbook>
</file>

<file path=xl/calcChain.xml><?xml version="1.0" encoding="utf-8"?>
<calcChain xmlns="http://schemas.openxmlformats.org/spreadsheetml/2006/main">
  <c r="F73" i="78" l="1"/>
  <c r="F72" i="78"/>
  <c r="F71" i="78"/>
  <c r="F70" i="78"/>
  <c r="F69" i="78"/>
  <c r="F68" i="78"/>
  <c r="F67" i="78"/>
  <c r="F66" i="78"/>
  <c r="F65" i="78"/>
  <c r="F64" i="78"/>
  <c r="F63" i="78"/>
  <c r="F62" i="78"/>
  <c r="F61" i="78"/>
  <c r="F60" i="78"/>
  <c r="F59" i="78"/>
  <c r="F58" i="78"/>
  <c r="F57" i="78"/>
  <c r="F56" i="78"/>
  <c r="F55" i="78"/>
  <c r="F54" i="78"/>
  <c r="F53" i="78"/>
  <c r="F52" i="78"/>
  <c r="F51" i="78"/>
  <c r="F50" i="78"/>
  <c r="F49" i="78"/>
  <c r="F47" i="78"/>
  <c r="F46" i="78"/>
  <c r="F45" i="78"/>
  <c r="F44" i="78"/>
  <c r="F43" i="78"/>
  <c r="F42" i="78"/>
  <c r="F41" i="78"/>
  <c r="F40" i="78"/>
  <c r="F39" i="78"/>
  <c r="F38" i="78"/>
  <c r="F37" i="78"/>
  <c r="F36" i="78"/>
  <c r="F35" i="78"/>
  <c r="F34" i="78"/>
  <c r="F33" i="78"/>
  <c r="F32" i="78"/>
  <c r="F30" i="78"/>
  <c r="F29" i="78"/>
  <c r="F28" i="78"/>
  <c r="F27" i="78"/>
  <c r="F26" i="78"/>
  <c r="F25" i="78"/>
  <c r="F24" i="78"/>
  <c r="F23" i="78"/>
  <c r="F22" i="78"/>
  <c r="F21" i="78"/>
  <c r="F20" i="78"/>
  <c r="F19" i="78"/>
  <c r="F18" i="78"/>
  <c r="F17" i="78"/>
  <c r="F16" i="78"/>
  <c r="F15" i="78"/>
  <c r="F14" i="78"/>
  <c r="AY58" i="63" l="1"/>
  <c r="AY54" i="63"/>
  <c r="AX61" i="63"/>
  <c r="AW60" i="63"/>
  <c r="AX59" i="63"/>
  <c r="AW58" i="63"/>
  <c r="AX57" i="63"/>
  <c r="AX56" i="63"/>
  <c r="AX55" i="63"/>
  <c r="AN54" i="63"/>
  <c r="AM54" i="63"/>
  <c r="AK54" i="63"/>
  <c r="AJ54" i="63"/>
  <c r="AI54" i="63"/>
  <c r="B48" i="54"/>
  <c r="H203" i="67"/>
  <c r="H204" i="67"/>
  <c r="H205" i="67"/>
  <c r="H206" i="67"/>
  <c r="H207" i="67"/>
  <c r="H208" i="67"/>
  <c r="H209" i="67"/>
  <c r="H210" i="67"/>
  <c r="H211" i="67"/>
  <c r="H212" i="67"/>
  <c r="H213" i="67"/>
  <c r="F214" i="67"/>
  <c r="H214" i="67"/>
  <c r="H215" i="67"/>
  <c r="F216" i="67"/>
  <c r="H216" i="67" s="1"/>
  <c r="H225" i="67" s="1"/>
  <c r="D190" i="67" s="1"/>
  <c r="H217" i="67"/>
  <c r="H218" i="67"/>
  <c r="H219" i="67"/>
  <c r="H220" i="67"/>
  <c r="H221" i="67"/>
  <c r="H222" i="67"/>
  <c r="H223" i="67"/>
  <c r="H224" i="67"/>
  <c r="G225" i="67"/>
  <c r="AV59" i="63"/>
  <c r="F35" i="74"/>
  <c r="K35" i="74" s="1"/>
  <c r="C28" i="74"/>
  <c r="E28" i="74" s="1"/>
  <c r="F28" i="74" s="1"/>
  <c r="O28" i="74" s="1"/>
  <c r="C21" i="74"/>
  <c r="C14" i="74"/>
  <c r="C10" i="74"/>
  <c r="C18" i="74"/>
  <c r="E15" i="74"/>
  <c r="D20" i="74"/>
  <c r="D21" i="74"/>
  <c r="D18" i="74"/>
  <c r="D13" i="74"/>
  <c r="G30" i="74"/>
  <c r="H30" i="74"/>
  <c r="G21" i="74"/>
  <c r="G18" i="74"/>
  <c r="H18" i="74"/>
  <c r="G13" i="74"/>
  <c r="H13" i="74"/>
  <c r="I14" i="74"/>
  <c r="E11" i="74"/>
  <c r="F11" i="74"/>
  <c r="I11" i="74" s="1"/>
  <c r="E12" i="74"/>
  <c r="F12" i="74" s="1"/>
  <c r="O12" i="74" s="1"/>
  <c r="E16" i="74"/>
  <c r="F16" i="74"/>
  <c r="O16" i="74" s="1"/>
  <c r="E22" i="74"/>
  <c r="F22" i="74" s="1"/>
  <c r="I22" i="74"/>
  <c r="E23" i="74"/>
  <c r="E24" i="74"/>
  <c r="F24" i="74" s="1"/>
  <c r="I24" i="74" s="1"/>
  <c r="E25" i="74"/>
  <c r="F25" i="74" s="1"/>
  <c r="I25" i="74" s="1"/>
  <c r="E27" i="74"/>
  <c r="F27" i="74"/>
  <c r="E29" i="74"/>
  <c r="F29" i="74"/>
  <c r="I29" i="74"/>
  <c r="E10" i="74"/>
  <c r="H20" i="74"/>
  <c r="H21" i="74"/>
  <c r="E49" i="74"/>
  <c r="E50" i="74" s="1"/>
  <c r="E51" i="74" s="1"/>
  <c r="N38" i="74"/>
  <c r="F38" i="74"/>
  <c r="I42" i="74" s="1"/>
  <c r="B38" i="74"/>
  <c r="H37" i="74"/>
  <c r="H38" i="74" s="1"/>
  <c r="I43" i="74" s="1"/>
  <c r="I37" i="74"/>
  <c r="I38" i="74" s="1"/>
  <c r="N35" i="74"/>
  <c r="J35" i="74"/>
  <c r="H35" i="74"/>
  <c r="B35" i="74"/>
  <c r="I34" i="74"/>
  <c r="F33" i="74"/>
  <c r="I33" i="74"/>
  <c r="F32" i="74"/>
  <c r="E32" i="74"/>
  <c r="C32" i="74"/>
  <c r="N30" i="74"/>
  <c r="R27" i="74"/>
  <c r="R28" i="74" s="1"/>
  <c r="T27" i="74" s="1"/>
  <c r="B26" i="74"/>
  <c r="N21" i="74"/>
  <c r="B20" i="74"/>
  <c r="E20" i="74" s="1"/>
  <c r="E21" i="74"/>
  <c r="S19" i="74"/>
  <c r="S17" i="74" s="1"/>
  <c r="N18" i="74"/>
  <c r="B17" i="74"/>
  <c r="B18" i="74" s="1"/>
  <c r="E17" i="74"/>
  <c r="F17" i="74" s="1"/>
  <c r="K14" i="74"/>
  <c r="N13" i="74"/>
  <c r="K13" i="74"/>
  <c r="B13" i="74"/>
  <c r="P10" i="74"/>
  <c r="B14" i="54"/>
  <c r="B17" i="54" s="1"/>
  <c r="AU93" i="63"/>
  <c r="BE87" i="63"/>
  <c r="BD87" i="63"/>
  <c r="BC87" i="63"/>
  <c r="BB87" i="63"/>
  <c r="AZ87" i="63"/>
  <c r="AY87" i="63"/>
  <c r="AX87" i="63"/>
  <c r="AW87" i="63"/>
  <c r="AV87" i="63"/>
  <c r="AU87" i="63"/>
  <c r="AT87" i="63"/>
  <c r="AS87" i="63"/>
  <c r="AT86" i="63"/>
  <c r="BA86" i="63" s="1"/>
  <c r="BA87" i="63" s="1"/>
  <c r="S56" i="63"/>
  <c r="AT54" i="63"/>
  <c r="AT62" i="63" s="1"/>
  <c r="AT55" i="63"/>
  <c r="BA55" i="63" s="1"/>
  <c r="D20" i="63"/>
  <c r="E25" i="63"/>
  <c r="F187" i="67"/>
  <c r="D189" i="67" s="1"/>
  <c r="J37" i="71"/>
  <c r="F17" i="71"/>
  <c r="E17" i="71"/>
  <c r="B17" i="71"/>
  <c r="B18" i="71"/>
  <c r="F28" i="71"/>
  <c r="F30" i="71" s="1"/>
  <c r="E28" i="71"/>
  <c r="E30" i="71" s="1"/>
  <c r="B28" i="71"/>
  <c r="O15" i="69"/>
  <c r="C11" i="68"/>
  <c r="D11" i="68" s="1"/>
  <c r="AA53" i="63"/>
  <c r="AU58" i="63"/>
  <c r="J28" i="71"/>
  <c r="G10" i="71"/>
  <c r="I33" i="71"/>
  <c r="K33" i="71"/>
  <c r="C32" i="71"/>
  <c r="D32" i="71" s="1"/>
  <c r="I32" i="71" s="1"/>
  <c r="D30" i="71"/>
  <c r="C30" i="71"/>
  <c r="D18" i="71"/>
  <c r="C18" i="71"/>
  <c r="K42" i="71"/>
  <c r="E38" i="71"/>
  <c r="E35" i="71"/>
  <c r="B35" i="71"/>
  <c r="K34" i="71"/>
  <c r="J29" i="71"/>
  <c r="G29" i="71"/>
  <c r="H29" i="71" s="1"/>
  <c r="I29" i="71" s="1"/>
  <c r="K29" i="71" s="1"/>
  <c r="J27" i="71"/>
  <c r="G27" i="71"/>
  <c r="H27" i="71" s="1"/>
  <c r="I27" i="71" s="1"/>
  <c r="K27" i="71" s="1"/>
  <c r="J26" i="71"/>
  <c r="G26" i="71"/>
  <c r="H26" i="71" s="1"/>
  <c r="J25" i="71"/>
  <c r="J30" i="71" s="1"/>
  <c r="G25" i="71"/>
  <c r="H25" i="71" s="1"/>
  <c r="I25" i="71" s="1"/>
  <c r="K25" i="71" s="1"/>
  <c r="J24" i="71"/>
  <c r="G24" i="71"/>
  <c r="H24" i="71" s="1"/>
  <c r="I24" i="71" s="1"/>
  <c r="K24" i="71" s="1"/>
  <c r="J23" i="71"/>
  <c r="G23" i="71"/>
  <c r="H23" i="71"/>
  <c r="I23" i="71" s="1"/>
  <c r="F21" i="71"/>
  <c r="E21" i="71"/>
  <c r="B21" i="71"/>
  <c r="J20" i="71"/>
  <c r="J21" i="71" s="1"/>
  <c r="G20" i="71"/>
  <c r="G21" i="71"/>
  <c r="F18" i="71"/>
  <c r="U17" i="71"/>
  <c r="U16" i="71" s="1"/>
  <c r="J17" i="71"/>
  <c r="J16" i="71"/>
  <c r="J18" i="71" s="1"/>
  <c r="G16" i="71"/>
  <c r="H16" i="71" s="1"/>
  <c r="I16" i="71" s="1"/>
  <c r="J15" i="71"/>
  <c r="G15" i="71"/>
  <c r="H15" i="71"/>
  <c r="I15" i="71"/>
  <c r="J12" i="71"/>
  <c r="G12" i="71"/>
  <c r="H12" i="71"/>
  <c r="J11" i="71"/>
  <c r="G11" i="71"/>
  <c r="H11" i="71" s="1"/>
  <c r="I11" i="71" s="1"/>
  <c r="K11" i="71" s="1"/>
  <c r="J10" i="71"/>
  <c r="AR53" i="63"/>
  <c r="AS53" i="63"/>
  <c r="AT53" i="63"/>
  <c r="AU53" i="63"/>
  <c r="AV53" i="63"/>
  <c r="AW53" i="63"/>
  <c r="AX53" i="63"/>
  <c r="AY53" i="63"/>
  <c r="AZ53" i="63"/>
  <c r="BA53" i="63"/>
  <c r="AS54" i="63"/>
  <c r="BC54" i="63" s="1"/>
  <c r="AW54" i="63"/>
  <c r="AW62" i="63" s="1"/>
  <c r="AZ54" i="63"/>
  <c r="AZ62" i="63" s="1"/>
  <c r="AS55" i="63"/>
  <c r="BC55" i="63" s="1"/>
  <c r="AU55" i="63"/>
  <c r="AW55" i="63"/>
  <c r="AY55" i="63"/>
  <c r="AZ55" i="63"/>
  <c r="AS56" i="63"/>
  <c r="BC56" i="63" s="1"/>
  <c r="AT56" i="63"/>
  <c r="BA56" i="63" s="1"/>
  <c r="AY56" i="63"/>
  <c r="AZ56" i="63"/>
  <c r="AS57" i="63"/>
  <c r="BC57" i="63" s="1"/>
  <c r="AT57" i="63"/>
  <c r="BA57" i="63" s="1"/>
  <c r="AW57" i="63"/>
  <c r="AY57" i="63"/>
  <c r="AZ57" i="63"/>
  <c r="AS58" i="63"/>
  <c r="BC58" i="63" s="1"/>
  <c r="AT58" i="63"/>
  <c r="BA58" i="63" s="1"/>
  <c r="AZ58" i="63"/>
  <c r="AS59" i="63"/>
  <c r="BC59" i="63" s="1"/>
  <c r="AT59" i="63"/>
  <c r="BA59" i="63" s="1"/>
  <c r="AW59" i="63"/>
  <c r="AY59" i="63"/>
  <c r="AZ59" i="63"/>
  <c r="AS60" i="63"/>
  <c r="BC60" i="63" s="1"/>
  <c r="AT60" i="63"/>
  <c r="BA60" i="63" s="1"/>
  <c r="AY60" i="63"/>
  <c r="AZ60" i="63"/>
  <c r="AS61" i="63"/>
  <c r="BC61" i="63" s="1"/>
  <c r="AT61" i="63"/>
  <c r="BA61" i="63" s="1"/>
  <c r="AW61" i="63"/>
  <c r="AY61" i="63"/>
  <c r="AZ61" i="63"/>
  <c r="AR62" i="63"/>
  <c r="AR63" i="63"/>
  <c r="AW63" i="63"/>
  <c r="AX63" i="63"/>
  <c r="AY63" i="63"/>
  <c r="AZ63" i="63"/>
  <c r="AR66" i="63"/>
  <c r="BA66" i="63"/>
  <c r="AR67" i="63"/>
  <c r="AR68" i="63"/>
  <c r="AR69" i="63"/>
  <c r="AA52" i="63"/>
  <c r="AB52" i="63"/>
  <c r="AC52" i="63"/>
  <c r="AD52" i="63"/>
  <c r="AE52" i="63"/>
  <c r="AF52" i="63"/>
  <c r="AG52" i="63"/>
  <c r="AH52" i="63"/>
  <c r="AI52" i="63"/>
  <c r="AJ52" i="63"/>
  <c r="AK52" i="63"/>
  <c r="AL52" i="63"/>
  <c r="AM52" i="63"/>
  <c r="AN52" i="63"/>
  <c r="AB53" i="63"/>
  <c r="AI53" i="63"/>
  <c r="AJ53" i="63"/>
  <c r="AK53" i="63"/>
  <c r="AL53" i="63"/>
  <c r="AM53" i="63"/>
  <c r="AD55" i="63"/>
  <c r="AE55" i="63"/>
  <c r="AF55" i="63"/>
  <c r="AG55" i="63"/>
  <c r="AH55" i="63"/>
  <c r="AI55" i="63"/>
  <c r="AJ55" i="63"/>
  <c r="AK55" i="63"/>
  <c r="AL55" i="63"/>
  <c r="AM55" i="63"/>
  <c r="AA58" i="63"/>
  <c r="AB58" i="63"/>
  <c r="AC58" i="63"/>
  <c r="AA59" i="63"/>
  <c r="AB59" i="63"/>
  <c r="AA60" i="63"/>
  <c r="AB60" i="63"/>
  <c r="AA61" i="63"/>
  <c r="AB61" i="63"/>
  <c r="F56" i="63"/>
  <c r="E57" i="63"/>
  <c r="G57" i="63"/>
  <c r="H57" i="63"/>
  <c r="I57" i="63"/>
  <c r="J57" i="63"/>
  <c r="K57" i="63"/>
  <c r="L57" i="63"/>
  <c r="M57" i="63"/>
  <c r="N57" i="63"/>
  <c r="O57" i="63"/>
  <c r="P57" i="63"/>
  <c r="Q57" i="63"/>
  <c r="E12" i="63"/>
  <c r="AL54" i="63"/>
  <c r="AB54" i="63"/>
  <c r="AC59" i="63"/>
  <c r="C34" i="62"/>
  <c r="T20" i="63"/>
  <c r="S20" i="63"/>
  <c r="R20" i="63"/>
  <c r="Q20" i="63"/>
  <c r="P20" i="63"/>
  <c r="O20" i="63"/>
  <c r="N20" i="63"/>
  <c r="M20" i="63"/>
  <c r="L20" i="63"/>
  <c r="K20" i="63"/>
  <c r="F20" i="63"/>
  <c r="C20" i="63"/>
  <c r="K25" i="63" s="1"/>
  <c r="U19" i="63"/>
  <c r="V19" i="63"/>
  <c r="U18" i="63"/>
  <c r="V18" i="63" s="1"/>
  <c r="W18" i="63" s="1"/>
  <c r="X18" i="63" s="1"/>
  <c r="Y18" i="63" s="1"/>
  <c r="E18" i="63"/>
  <c r="G18" i="63"/>
  <c r="H18" i="63"/>
  <c r="I18" i="63" s="1"/>
  <c r="J18" i="63" s="1"/>
  <c r="U17" i="63"/>
  <c r="V17" i="63" s="1"/>
  <c r="W17" i="63" s="1"/>
  <c r="X17" i="63" s="1"/>
  <c r="Y17" i="63" s="1"/>
  <c r="E17" i="63"/>
  <c r="G17" i="63"/>
  <c r="H17" i="63"/>
  <c r="I17" i="63" s="1"/>
  <c r="J17" i="63" s="1"/>
  <c r="U16" i="63"/>
  <c r="E16" i="63"/>
  <c r="G16" i="63"/>
  <c r="H16" i="63" s="1"/>
  <c r="I16" i="63" s="1"/>
  <c r="J16" i="63" s="1"/>
  <c r="U15" i="63"/>
  <c r="V15" i="63" s="1"/>
  <c r="E15" i="63"/>
  <c r="G15" i="63"/>
  <c r="H15" i="63" s="1"/>
  <c r="I15" i="63" s="1"/>
  <c r="J15" i="63" s="1"/>
  <c r="U14" i="63"/>
  <c r="Z14" i="63" s="1"/>
  <c r="V14" i="63"/>
  <c r="W14" i="63" s="1"/>
  <c r="E14" i="63"/>
  <c r="G14" i="63"/>
  <c r="H14" i="63"/>
  <c r="I14" i="63" s="1"/>
  <c r="J14" i="63" s="1"/>
  <c r="U13" i="63"/>
  <c r="V13" i="63"/>
  <c r="W13" i="63" s="1"/>
  <c r="X13" i="63" s="1"/>
  <c r="Y13" i="63" s="1"/>
  <c r="E13" i="63"/>
  <c r="G13" i="63" s="1"/>
  <c r="U12" i="63"/>
  <c r="V12" i="63"/>
  <c r="W12" i="63" s="1"/>
  <c r="H20" i="71"/>
  <c r="H21" i="71" s="1"/>
  <c r="I20" i="71"/>
  <c r="I21" i="71" s="1"/>
  <c r="G17" i="71"/>
  <c r="G18" i="71" s="1"/>
  <c r="H17" i="71"/>
  <c r="I17" i="71" s="1"/>
  <c r="K17" i="71" s="1"/>
  <c r="E18" i="71"/>
  <c r="S20" i="71" s="1"/>
  <c r="S21" i="71" s="1"/>
  <c r="G28" i="71"/>
  <c r="G30" i="71" s="1"/>
  <c r="B30" i="71"/>
  <c r="V16" i="63"/>
  <c r="W16" i="63"/>
  <c r="Z16" i="63" s="1"/>
  <c r="AA54" i="63"/>
  <c r="AU54" i="63"/>
  <c r="AU62" i="63" s="1"/>
  <c r="AU61" i="63"/>
  <c r="AV58" i="63"/>
  <c r="U20" i="63"/>
  <c r="AN53" i="63"/>
  <c r="AN55" i="63"/>
  <c r="AC60" i="63" s="1"/>
  <c r="B23" i="54"/>
  <c r="I16" i="74"/>
  <c r="I12" i="74"/>
  <c r="E13" i="74"/>
  <c r="I40" i="74"/>
  <c r="P40" i="74" s="1"/>
  <c r="N39" i="74"/>
  <c r="F20" i="74"/>
  <c r="I44" i="74"/>
  <c r="F10" i="74"/>
  <c r="O11" i="74"/>
  <c r="O25" i="74"/>
  <c r="O24" i="74"/>
  <c r="O29" i="74"/>
  <c r="B21" i="74"/>
  <c r="I32" i="74"/>
  <c r="I35" i="74"/>
  <c r="P32" i="74"/>
  <c r="Q32" i="74" s="1"/>
  <c r="Q33" i="74"/>
  <c r="I20" i="74"/>
  <c r="I21" i="74" s="1"/>
  <c r="P25" i="74"/>
  <c r="AU60" i="63"/>
  <c r="AU57" i="63"/>
  <c r="AU56" i="63"/>
  <c r="AV54" i="63"/>
  <c r="AV62" i="63" s="1"/>
  <c r="AV56" i="63"/>
  <c r="AV60" i="63"/>
  <c r="AV55" i="63"/>
  <c r="AV57" i="63"/>
  <c r="AU59" i="63"/>
  <c r="AV61" i="63"/>
  <c r="C14" i="62"/>
  <c r="BA63" i="63"/>
  <c r="I12" i="71"/>
  <c r="K12" i="71"/>
  <c r="W15" i="63"/>
  <c r="Z15" i="63" s="1"/>
  <c r="X15" i="63"/>
  <c r="Y15" i="63" s="1"/>
  <c r="H13" i="63"/>
  <c r="I13" i="63" s="1"/>
  <c r="J13" i="63" s="1"/>
  <c r="X14" i="63"/>
  <c r="Y14" i="63"/>
  <c r="K15" i="71"/>
  <c r="I26" i="71"/>
  <c r="K26" i="71" s="1"/>
  <c r="X16" i="63"/>
  <c r="Y16" i="63"/>
  <c r="B38" i="71"/>
  <c r="Q20" i="74"/>
  <c r="Q21" i="74"/>
  <c r="C30" i="74"/>
  <c r="R20" i="74"/>
  <c r="R21" i="74" s="1"/>
  <c r="S21" i="74" s="1"/>
  <c r="F225" i="67"/>
  <c r="AC53" i="63"/>
  <c r="AW56" i="63"/>
  <c r="AX58" i="63"/>
  <c r="AX60" i="63"/>
  <c r="AX54" i="63"/>
  <c r="AX62" i="63" s="1"/>
  <c r="AY62" i="63"/>
  <c r="BA54" i="63"/>
  <c r="BA62" i="63" s="1"/>
  <c r="C19" i="62"/>
  <c r="G45" i="63"/>
  <c r="L43" i="71"/>
  <c r="BI52" i="63"/>
  <c r="G44" i="63"/>
  <c r="C18" i="62"/>
  <c r="P46" i="74"/>
  <c r="C25" i="62"/>
  <c r="C26" i="62" s="1"/>
  <c r="C31" i="62" s="1"/>
  <c r="C36" i="62"/>
  <c r="I46" i="74"/>
  <c r="C12" i="62"/>
  <c r="C13" i="62"/>
  <c r="X12" i="63" l="1"/>
  <c r="BA88" i="63"/>
  <c r="AU94" i="63"/>
  <c r="AU95" i="63" s="1"/>
  <c r="BI53" i="63"/>
  <c r="I18" i="71"/>
  <c r="K16" i="71"/>
  <c r="K18" i="71" s="1"/>
  <c r="J32" i="71"/>
  <c r="J35" i="71" s="1"/>
  <c r="K32" i="71"/>
  <c r="K35" i="71" s="1"/>
  <c r="K23" i="71"/>
  <c r="I30" i="71"/>
  <c r="I27" i="74"/>
  <c r="O27" i="74"/>
  <c r="E20" i="63"/>
  <c r="G12" i="63"/>
  <c r="I10" i="74"/>
  <c r="I13" i="74" s="1"/>
  <c r="O10" i="74"/>
  <c r="F13" i="74"/>
  <c r="Z13" i="63"/>
  <c r="H30" i="71"/>
  <c r="Z17" i="63"/>
  <c r="K20" i="71"/>
  <c r="K21" i="71" s="1"/>
  <c r="R20" i="71"/>
  <c r="J38" i="71"/>
  <c r="K43" i="71" s="1"/>
  <c r="K37" i="71"/>
  <c r="K38" i="71" s="1"/>
  <c r="F23" i="74"/>
  <c r="P44" i="74"/>
  <c r="F21" i="74"/>
  <c r="O20" i="74"/>
  <c r="W19" i="63"/>
  <c r="X19" i="63" s="1"/>
  <c r="Y19" i="63" s="1"/>
  <c r="F57" i="63"/>
  <c r="R58" i="63" s="1"/>
  <c r="R56" i="63"/>
  <c r="R57" i="63" s="1"/>
  <c r="Z18" i="63"/>
  <c r="V20" i="63"/>
  <c r="H18" i="71"/>
  <c r="J13" i="71"/>
  <c r="K40" i="71" s="1"/>
  <c r="X44" i="63" s="1"/>
  <c r="H10" i="71"/>
  <c r="G13" i="71"/>
  <c r="H28" i="71"/>
  <c r="I28" i="71" s="1"/>
  <c r="K28" i="71" s="1"/>
  <c r="O17" i="74"/>
  <c r="I17" i="74"/>
  <c r="E26" i="74"/>
  <c r="F26" i="74" s="1"/>
  <c r="B30" i="74"/>
  <c r="F15" i="74"/>
  <c r="E18" i="74"/>
  <c r="T20" i="71"/>
  <c r="T21" i="71" s="1"/>
  <c r="N11" i="68"/>
  <c r="D191" i="67"/>
  <c r="L14" i="74"/>
  <c r="M14" i="74" s="1"/>
  <c r="I28" i="74"/>
  <c r="C20" i="62"/>
  <c r="C15" i="62"/>
  <c r="AC61" i="63"/>
  <c r="AS62" i="63"/>
  <c r="BA67" i="63" s="1"/>
  <c r="AD54" i="63"/>
  <c r="AD53" i="63"/>
  <c r="BI54" i="63"/>
  <c r="BI55" i="63" s="1"/>
  <c r="BA68" i="63"/>
  <c r="AC54" i="63"/>
  <c r="O26" i="74" l="1"/>
  <c r="I26" i="74"/>
  <c r="P9" i="74"/>
  <c r="P11" i="74" s="1"/>
  <c r="I10" i="71"/>
  <c r="H13" i="71"/>
  <c r="Z19" i="63"/>
  <c r="F30" i="74"/>
  <c r="I23" i="74"/>
  <c r="I30" i="74" s="1"/>
  <c r="M30" i="74" s="1"/>
  <c r="O23" i="74"/>
  <c r="L13" i="74"/>
  <c r="M13" i="74" s="1"/>
  <c r="M15" i="74" s="1"/>
  <c r="M18" i="74" s="1"/>
  <c r="M20" i="74" s="1"/>
  <c r="I39" i="74"/>
  <c r="G20" i="63"/>
  <c r="H12" i="63"/>
  <c r="W20" i="63"/>
  <c r="Z21" i="63" s="1"/>
  <c r="F18" i="74"/>
  <c r="I15" i="74"/>
  <c r="I18" i="74" s="1"/>
  <c r="P13" i="74" s="1"/>
  <c r="O15" i="74"/>
  <c r="E30" i="74"/>
  <c r="U20" i="71"/>
  <c r="U21" i="71" s="1"/>
  <c r="R21" i="71"/>
  <c r="K30" i="71"/>
  <c r="Y12" i="63"/>
  <c r="Y20" i="63" s="1"/>
  <c r="X20" i="63"/>
  <c r="K44" i="71"/>
  <c r="X45" i="63"/>
  <c r="X46" i="63" s="1"/>
  <c r="S21" i="63"/>
  <c r="R28" i="63" s="1"/>
  <c r="R29" i="63" s="1"/>
  <c r="Z12" i="63"/>
  <c r="Z20" i="63" s="1"/>
  <c r="C22" i="62"/>
  <c r="BA69" i="63"/>
  <c r="AE53" i="63"/>
  <c r="AE54" i="63"/>
  <c r="K26" i="63" l="1"/>
  <c r="K27" i="63" s="1"/>
  <c r="E26" i="63"/>
  <c r="E27" i="63" s="1"/>
  <c r="AN70" i="63"/>
  <c r="P43" i="74"/>
  <c r="P45" i="74" s="1"/>
  <c r="I41" i="74"/>
  <c r="I13" i="71"/>
  <c r="K39" i="71" s="1"/>
  <c r="K41" i="71" s="1"/>
  <c r="K45" i="71" s="1"/>
  <c r="K10" i="71"/>
  <c r="K13" i="71" s="1"/>
  <c r="P27" i="74"/>
  <c r="P29" i="74"/>
  <c r="P24" i="74"/>
  <c r="I12" i="63"/>
  <c r="H20" i="63"/>
  <c r="P20" i="74"/>
  <c r="P21" i="74" s="1"/>
  <c r="P14" i="74" s="1"/>
  <c r="C35" i="62"/>
  <c r="AF54" i="63"/>
  <c r="AF53" i="63"/>
  <c r="J12" i="63" l="1"/>
  <c r="J20" i="63" s="1"/>
  <c r="I20" i="63"/>
  <c r="I45" i="74"/>
  <c r="Q42" i="74"/>
  <c r="C37" i="62"/>
  <c r="C38" i="62"/>
  <c r="AG54" i="63"/>
  <c r="AG53" i="63"/>
  <c r="L41" i="71" l="1"/>
  <c r="AH54" i="63"/>
  <c r="AH53" i="63"/>
</calcChain>
</file>

<file path=xl/sharedStrings.xml><?xml version="1.0" encoding="utf-8"?>
<sst xmlns="http://schemas.openxmlformats.org/spreadsheetml/2006/main" count="1517" uniqueCount="585">
  <si>
    <t>(VALORES EN RD$)</t>
  </si>
  <si>
    <t>CONSEJO NACIONAL PARA LA NIÑEZ Y LA ADOLESCENCIA</t>
  </si>
  <si>
    <t xml:space="preserve">DESCRIPCION </t>
  </si>
  <si>
    <t>ACTIVOS NO FINANCIEROS</t>
  </si>
  <si>
    <t xml:space="preserve">MAQUINARIAS Y EQUIPOS </t>
  </si>
  <si>
    <t>Equipo Educacional y Recreativo</t>
  </si>
  <si>
    <t>Sistemas de aire acondicionado, calefacción y refrigeración industrial y comercial</t>
  </si>
  <si>
    <t xml:space="preserve">TOTAL </t>
  </si>
  <si>
    <t>EQUIPO DE TRANSPORTE, TRACCION Y ELEVACION</t>
  </si>
  <si>
    <t>Equipo de Transporte</t>
  </si>
  <si>
    <t>Equipo de Computación</t>
  </si>
  <si>
    <t>Equipo Medicos Sanitarios</t>
  </si>
  <si>
    <t>Equipo de Comunicaciones y Señalamiento</t>
  </si>
  <si>
    <t>Otros Mobiliarios y Equipos no identificados Preferentemente</t>
  </si>
  <si>
    <t>Camara Fotograficas y de Video</t>
  </si>
  <si>
    <t>Equipos de Generación Eléctrica</t>
  </si>
  <si>
    <t>Electrodomesticos</t>
  </si>
  <si>
    <t xml:space="preserve">SUB-TOTAL </t>
  </si>
  <si>
    <t>N/A</t>
  </si>
  <si>
    <t>INMUEBLES</t>
  </si>
  <si>
    <t>Edificaciones</t>
  </si>
  <si>
    <t>ACTIVOS INTANGIBLES</t>
  </si>
  <si>
    <t>Programas de Computación</t>
  </si>
  <si>
    <t>TOTAL DE BIENES EN USO</t>
  </si>
  <si>
    <t>TOTAL GENERAL BIENES EN USO ACUMULADOS</t>
  </si>
  <si>
    <t>TOTAL ACTIVOS INTANGIBLES</t>
  </si>
  <si>
    <t>AÑOS</t>
  </si>
  <si>
    <t>BENEFICIARIO CHEQUE</t>
  </si>
  <si>
    <t>ELYOM MEDICAL</t>
  </si>
  <si>
    <t>No.</t>
  </si>
  <si>
    <t xml:space="preserve">CONSEJO NACIONAL PARA LA NIÑEZ Y LA ADOLESCENCIA </t>
  </si>
  <si>
    <t xml:space="preserve">(VALORES RD$) </t>
  </si>
  <si>
    <t>FECHAS</t>
  </si>
  <si>
    <t>MONTO</t>
  </si>
  <si>
    <t>TOTAL DE AMORTIZACION ACUMULADA</t>
  </si>
  <si>
    <t>bien</t>
  </si>
  <si>
    <t>periodo</t>
  </si>
  <si>
    <t>acumulada</t>
  </si>
  <si>
    <t xml:space="preserve">Formula acumulado menos periodo </t>
  </si>
  <si>
    <t xml:space="preserve">bien menos la formula de los acumulado menos el periodo </t>
  </si>
  <si>
    <t xml:space="preserve">Maquinaria y Equipos de Producción </t>
  </si>
  <si>
    <t>total</t>
  </si>
  <si>
    <t>EQUIPOS DE COMUNICACIÓN Y SEÑALAMIENTO</t>
  </si>
  <si>
    <t>EQUIPOS Y MUEBLES DE OFICINAS</t>
  </si>
  <si>
    <t>Muebles de Oficinas</t>
  </si>
  <si>
    <t>Mueble de Aojamiento</t>
  </si>
  <si>
    <t>Herramientas y Maquinarias</t>
  </si>
  <si>
    <t xml:space="preserve">Construciones y Mejoras </t>
  </si>
  <si>
    <t>Terreno</t>
  </si>
  <si>
    <t>TOTAL DE GASTOS DE DEPRECIACION ACUMULADA DE DE BIENES EN USO</t>
  </si>
  <si>
    <t>TOTAL DE BIENES EN USO NETO</t>
  </si>
  <si>
    <t>TOTAL DE GASTOS DE DEPRECIACION ACUMULADA DE  ACTIVOS INTANGIBLES</t>
  </si>
  <si>
    <t>TOTAL ACTIVOS INTANGIBLES NETO</t>
  </si>
  <si>
    <t xml:space="preserve">Descripción </t>
  </si>
  <si>
    <t>INVENTARIO INICIAL</t>
  </si>
  <si>
    <t>MATERIALES Y SUMINISTROS</t>
  </si>
  <si>
    <t>MENOS:</t>
  </si>
  <si>
    <t>INVENTARIO FINAL</t>
  </si>
  <si>
    <t xml:space="preserve">EVARISTO SANTANA              </t>
  </si>
  <si>
    <t xml:space="preserve">ZADESA                                       </t>
  </si>
  <si>
    <t xml:space="preserve">IMPORTADORA GBN                   </t>
  </si>
  <si>
    <t xml:space="preserve">FARACH SA </t>
  </si>
  <si>
    <t xml:space="preserve">OHMIO POWER </t>
  </si>
  <si>
    <t>SAHEGO IMPORT</t>
  </si>
  <si>
    <t>CAIMCA, SRL</t>
  </si>
  <si>
    <t>GLOBAL OFFICE JL SRL</t>
  </si>
  <si>
    <t>SOLUCIONES DE OFICINAS YYY</t>
  </si>
  <si>
    <t>SUPLIDORA INDUSTRIAL DOMINICANA, SRL</t>
  </si>
  <si>
    <t>ML GESTIONES EMPRESARIALES EIRL</t>
  </si>
  <si>
    <t>CAPSA EXTERMINADORA</t>
  </si>
  <si>
    <t>GRUPO ANTILIA, SRL</t>
  </si>
  <si>
    <t>PROYECAR SRL</t>
  </si>
  <si>
    <t>MALUGOMEZ COMERCIAL SRL</t>
  </si>
  <si>
    <t xml:space="preserve">LUIS CONRADO CAMARENA DIAZ </t>
  </si>
  <si>
    <t>CAPITAL TECHNOLOGY SOLUTIONS GROUP</t>
  </si>
  <si>
    <t>CTSGDR</t>
  </si>
  <si>
    <t>L&amp;R PRODUCTS, SRL</t>
  </si>
  <si>
    <t>COPICORP, S.A</t>
  </si>
  <si>
    <t>ISABEL GARCIA SANTANA</t>
  </si>
  <si>
    <t>TOTAL GENERAL</t>
  </si>
  <si>
    <t xml:space="preserve">Seguro </t>
  </si>
  <si>
    <t>Descripcion</t>
  </si>
  <si>
    <t xml:space="preserve">Monto </t>
  </si>
  <si>
    <t>ESTADO DE SITUACION FINANCIERA</t>
  </si>
  <si>
    <t>Activos</t>
  </si>
  <si>
    <t>Activos corrientes</t>
  </si>
  <si>
    <t xml:space="preserve">Efectivo y equivalente de efectivo (Notas 7) </t>
  </si>
  <si>
    <t>Total activos corrientes</t>
  </si>
  <si>
    <t>Activos no corrientes</t>
  </si>
  <si>
    <t>Total activos no corrientes</t>
  </si>
  <si>
    <t>Total activos</t>
  </si>
  <si>
    <t>Total pasivos corrientes</t>
  </si>
  <si>
    <t>Capital</t>
  </si>
  <si>
    <t>Resultados positivos (ahorro)/negativo (desahorro) Resultado acumulado</t>
  </si>
  <si>
    <t>Total activos netos/patrimonio</t>
  </si>
  <si>
    <t>TOTAL</t>
  </si>
  <si>
    <t xml:space="preserve">Total patrimonio </t>
  </si>
  <si>
    <t>CALCULO DEPRECIACION ACUMULADA DE ACTIVOS FIJOS  DEL AÑO 2020</t>
  </si>
  <si>
    <t xml:space="preserve">CALCULO DE AMORTIZACIÓN  ACUMULADA DEL  SEGURO DE BIENES E INMUEBLES </t>
  </si>
  <si>
    <t>Amortizacion Acumulada</t>
  </si>
  <si>
    <t xml:space="preserve">Total Pendiente por Amortizar </t>
  </si>
  <si>
    <t xml:space="preserve">Pasivos        </t>
  </si>
  <si>
    <t>Pasivos corrientes</t>
  </si>
  <si>
    <t>Pasivosno no corrientes</t>
  </si>
  <si>
    <t>Total pasivos no corrientes</t>
  </si>
  <si>
    <t xml:space="preserve">Total pasivos </t>
  </si>
  <si>
    <t>Poliza</t>
  </si>
  <si>
    <t xml:space="preserve">TOTAL CONSUMIDO  </t>
  </si>
  <si>
    <t xml:space="preserve">CALCULO DE AMORTIZACIÓN  ACUMULADA DE LAS LICENCIAS INFORMATICAS </t>
  </si>
  <si>
    <t>Adiccion</t>
  </si>
  <si>
    <t>Bien mas adiccion</t>
  </si>
  <si>
    <t>TOTAL ADQUISICION ACUMULADA AL 31/12/2020</t>
  </si>
  <si>
    <t>Resultados positivos (ahorro)/negativo (desahorro) Resultado periodo</t>
  </si>
  <si>
    <t>Pagos anticipados (Nota 9)</t>
  </si>
  <si>
    <t>Propiedad, planta y equipo neto (Nota 10)</t>
  </si>
  <si>
    <t>Cuentas por pagar a corto plazo (Nota 12)</t>
  </si>
  <si>
    <t xml:space="preserve">Activos Netos/Patrimonio </t>
  </si>
  <si>
    <t>Operaciones</t>
  </si>
  <si>
    <t>CONTRALORIA GENERAL DE LA REPUBLICA</t>
  </si>
  <si>
    <t>DIRECCION UNIDADES DE AUDITORIA INTERNA GUBERNAMENTAL</t>
  </si>
  <si>
    <t>FACTURAS</t>
  </si>
  <si>
    <t>UNIDAD : CONSEJO NACIONAL PARA LA NIÑEZ Y LA ADOLESCENCIA (CONANI)</t>
  </si>
  <si>
    <t>FACTURA NUMERO
NCF</t>
  </si>
  <si>
    <t>NO. FACTURA</t>
  </si>
  <si>
    <t>BENEFICIARIO</t>
  </si>
  <si>
    <t>CONCEPTO</t>
  </si>
  <si>
    <t>VALOR</t>
  </si>
  <si>
    <t>CONDICION
DE PAGO</t>
  </si>
  <si>
    <t>FECHA 
FACTURA</t>
  </si>
  <si>
    <t>FECHA 
RECIBIDA</t>
  </si>
  <si>
    <t>OBSERVACION</t>
  </si>
  <si>
    <t>A010010011500000686</t>
  </si>
  <si>
    <t>ALBA NIDIA CALCAÑO YAPOR</t>
  </si>
  <si>
    <t>SERVICIOS DE CATERING TALLER DE CRIANZAS POSITIVA EN NAGUA.</t>
  </si>
  <si>
    <t>CREDITO</t>
  </si>
  <si>
    <t>NO ESTA AL 
DIA EN ISR Y NO ES BENEFICIARIO</t>
  </si>
  <si>
    <t>A010010011500000030</t>
  </si>
  <si>
    <t>ELICH SANTIAGO, SRL</t>
  </si>
  <si>
    <t>REPARACION DE BOMBA DE POZO DE HOGAR DE PASO JARABACOA</t>
  </si>
  <si>
    <t>NO ESTA AL 
DIA EN ISR</t>
  </si>
  <si>
    <t>B1500000007</t>
  </si>
  <si>
    <t>COMPAÑÍA  HOTELERA INMOBILIARIA Y INVERSIONES TAINO</t>
  </si>
  <si>
    <t>PAGO  DE ALQUILER</t>
  </si>
  <si>
    <t>NO ESTA AL 
DIA EN LA DEGII/TSS</t>
  </si>
  <si>
    <t>B1500000008</t>
  </si>
  <si>
    <t>B1500000002</t>
  </si>
  <si>
    <t>ERIDANIA TROPICO RESTAURANT</t>
  </si>
  <si>
    <t>SERVICIO DE CATERING</t>
  </si>
  <si>
    <t>OPOSICION POR LA DGII</t>
  </si>
  <si>
    <t xml:space="preserve">MANOLO PAULINO </t>
  </si>
  <si>
    <t xml:space="preserve">SERVICIOS DE CATERING </t>
  </si>
  <si>
    <t>B1500000057</t>
  </si>
  <si>
    <t>INMOBILIARIA MPT</t>
  </si>
  <si>
    <t>RPE DESACTUALIZADO</t>
  </si>
  <si>
    <t>B1500000059</t>
  </si>
  <si>
    <t>B1500000061</t>
  </si>
  <si>
    <t>B1500000063</t>
  </si>
  <si>
    <t>B1500000065</t>
  </si>
  <si>
    <t>B1500000067</t>
  </si>
  <si>
    <t>B1500000018</t>
  </si>
  <si>
    <t>REI TRAVEL</t>
  </si>
  <si>
    <t>SERVICIOS DE ALQUILER</t>
  </si>
  <si>
    <t>REGISTRO DE COMP. FISCAL</t>
  </si>
  <si>
    <t>B1500000052</t>
  </si>
  <si>
    <t>ALUTECH SRL</t>
  </si>
  <si>
    <t>SERVICIOS DE MANTENIMIENTO</t>
  </si>
  <si>
    <t>B1500000056</t>
  </si>
  <si>
    <t>B1500000058</t>
  </si>
  <si>
    <t>B1500000060</t>
  </si>
  <si>
    <t>B1500000062</t>
  </si>
  <si>
    <t>B1500000064</t>
  </si>
  <si>
    <t>B1500000066</t>
  </si>
  <si>
    <t>B1500013723</t>
  </si>
  <si>
    <t>PLAZA LAMA</t>
  </si>
  <si>
    <t xml:space="preserve">UTILES VARIOS </t>
  </si>
  <si>
    <t>B1500013725</t>
  </si>
  <si>
    <t>B1500000126</t>
  </si>
  <si>
    <t>ABBOTT LABORATORIES INTERNATIONAL</t>
  </si>
  <si>
    <t>COMPRA DE ALIMENTOS</t>
  </si>
  <si>
    <t>PENDIENTE DE CONTRARO</t>
  </si>
  <si>
    <t>B1500015246</t>
  </si>
  <si>
    <t>COMPRA VARIOS</t>
  </si>
  <si>
    <t>B1500009624</t>
  </si>
  <si>
    <t>COMPRA DE ELECTRODOMETICO</t>
  </si>
  <si>
    <t>B1500009625</t>
  </si>
  <si>
    <t>B1500000050</t>
  </si>
  <si>
    <t>SILMESA COMERCIAL</t>
  </si>
  <si>
    <t>ADQUISICION DE KIT COVID -19</t>
  </si>
  <si>
    <t xml:space="preserve">CAMBIO DE CUENTA </t>
  </si>
  <si>
    <t>QUALIPHARMA</t>
  </si>
  <si>
    <t xml:space="preserve">COMPRA MEDICAMENTOS </t>
  </si>
  <si>
    <t>B1500000047</t>
  </si>
  <si>
    <t>ESTUDIOS Y SERVICIOS PARA LA INGENIERIA</t>
  </si>
  <si>
    <t>SERVICIOS DE REMODELACION HOGAR DE PASO LA ROMANA</t>
  </si>
  <si>
    <t>B1500001836</t>
  </si>
  <si>
    <t>REFERENCIA LABORATORIO CLINICO</t>
  </si>
  <si>
    <t>SERVICIOS DE ANALISIS</t>
  </si>
  <si>
    <t>B1500001930</t>
  </si>
  <si>
    <t>B1500001931</t>
  </si>
  <si>
    <t>B1500001933</t>
  </si>
  <si>
    <t>B1500001905</t>
  </si>
  <si>
    <t>B1500001906</t>
  </si>
  <si>
    <t>B1500001907</t>
  </si>
  <si>
    <t>B1500001908</t>
  </si>
  <si>
    <t>B1500001909</t>
  </si>
  <si>
    <t>B1500001910</t>
  </si>
  <si>
    <t>B1500001911</t>
  </si>
  <si>
    <t>B1500001912</t>
  </si>
  <si>
    <t>B1500001913</t>
  </si>
  <si>
    <t>B1500001914</t>
  </si>
  <si>
    <t>B1500001915</t>
  </si>
  <si>
    <t>B1500001916</t>
  </si>
  <si>
    <t>B1500001917</t>
  </si>
  <si>
    <t>B1500001918</t>
  </si>
  <si>
    <t>B1500001919</t>
  </si>
  <si>
    <t>B1500001929</t>
  </si>
  <si>
    <t>B1500001986</t>
  </si>
  <si>
    <t>B1500002015</t>
  </si>
  <si>
    <t>B1500002041</t>
  </si>
  <si>
    <t>B1500002042</t>
  </si>
  <si>
    <t>B1500002043</t>
  </si>
  <si>
    <t>B1500002044</t>
  </si>
  <si>
    <t>B1500002045</t>
  </si>
  <si>
    <t>B1500002046</t>
  </si>
  <si>
    <t>B1500002047</t>
  </si>
  <si>
    <t>B1500002048</t>
  </si>
  <si>
    <t>B1500002049</t>
  </si>
  <si>
    <t>B1500002050</t>
  </si>
  <si>
    <t>B1500002051</t>
  </si>
  <si>
    <t>ANTONIO FIGUEROA PEÑA</t>
  </si>
  <si>
    <t>B1500002072</t>
  </si>
  <si>
    <t>BONA</t>
  </si>
  <si>
    <t>SERVICIOS DE ALIMENTACION</t>
  </si>
  <si>
    <t>SERVICIOS DE CATERING</t>
  </si>
  <si>
    <t>INVERSIONES DLP</t>
  </si>
  <si>
    <t>GTG INDUSTRIAL</t>
  </si>
  <si>
    <t>B1500000015</t>
  </si>
  <si>
    <t>B1500000044</t>
  </si>
  <si>
    <t>BRAMARET GROUP</t>
  </si>
  <si>
    <t>B1500000014</t>
  </si>
  <si>
    <t>NINOGAIL</t>
  </si>
  <si>
    <t>B1500000156</t>
  </si>
  <si>
    <t>INVERSIONES YANG</t>
  </si>
  <si>
    <t>TP-END GROUP</t>
  </si>
  <si>
    <t>COMPRA DE DESINFECTANTE</t>
  </si>
  <si>
    <t xml:space="preserve">COMPRA DE UTILES VARIOS </t>
  </si>
  <si>
    <t>B1500000078</t>
  </si>
  <si>
    <t>B1500000024</t>
  </si>
  <si>
    <t>B1500000025</t>
  </si>
  <si>
    <t>B1500000046</t>
  </si>
  <si>
    <t>L&amp;L DISTRIBUIDORA</t>
  </si>
  <si>
    <t>B1500000139</t>
  </si>
  <si>
    <t>COMERCIAL CORAZON</t>
  </si>
  <si>
    <t xml:space="preserve">NEXEN </t>
  </si>
  <si>
    <t>COMPRA DE MEDICAMENTOS</t>
  </si>
  <si>
    <t xml:space="preserve">SERVICIOS MANTENIMIENTO </t>
  </si>
  <si>
    <t>B1500000045</t>
  </si>
  <si>
    <t>B1500000077</t>
  </si>
  <si>
    <t>LA NOVIA DE VILLA</t>
  </si>
  <si>
    <t>COMPRA DE JUGUETE</t>
  </si>
  <si>
    <t>B1500000041</t>
  </si>
  <si>
    <t>B1500000138</t>
  </si>
  <si>
    <t>SEVEN PHARMA</t>
  </si>
  <si>
    <t>COMPAÑÍA DOMINICANA DE TELEFONOS</t>
  </si>
  <si>
    <t>B1500000490</t>
  </si>
  <si>
    <t>B1500000491</t>
  </si>
  <si>
    <t>B1500000492</t>
  </si>
  <si>
    <t>B1500000027</t>
  </si>
  <si>
    <t>B1500000026</t>
  </si>
  <si>
    <t>B1500000079</t>
  </si>
  <si>
    <t>B1500000080</t>
  </si>
  <si>
    <t>PRODUCTO MEDICINALES</t>
  </si>
  <si>
    <t>B1500000500</t>
  </si>
  <si>
    <t>B1500000501</t>
  </si>
  <si>
    <t>B1500000502</t>
  </si>
  <si>
    <t>CUENTAS POR PAGAR OPERACIONES</t>
  </si>
  <si>
    <t xml:space="preserve">Transferencias Cuenta Unica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</si>
  <si>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</si>
  <si>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</si>
  <si>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</si>
  <si>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</si>
  <si>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</si>
  <si>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</si>
  <si>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</si>
  <si>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</si>
  <si>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</si>
  <si>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</si>
  <si>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</si>
  <si>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</si>
  <si>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MARZO</t>
  </si>
  <si>
    <t>RESUMEN DE DEPRECIACION Y AMORTIZACIONES</t>
  </si>
  <si>
    <t>CONANI</t>
  </si>
  <si>
    <t xml:space="preserve">RESUMEN DEL INVENTARIO DE MATERIALES Y SUMINISTRO </t>
  </si>
  <si>
    <t>FEBRERO 2021</t>
  </si>
  <si>
    <t>TOTAL DEPRECIACION  FEBRERO- 2021</t>
  </si>
  <si>
    <t>TOTAL ADQUISICION ACUMULADA AL 28/02/2021</t>
  </si>
  <si>
    <t>28 DE FEBRERO 2021</t>
  </si>
  <si>
    <t>Otros Ingresos</t>
  </si>
  <si>
    <t>Materiales y Suministro  (Notas 18)</t>
  </si>
  <si>
    <t>MANTENIMIENTO LOCAL AGOSTO 2019</t>
  </si>
  <si>
    <t>MANTENIMIENTO LOCAL  SEPTIEMBRE 2019</t>
  </si>
  <si>
    <t>MANTENIMIENTO LOCAL OCTUBRE 2019</t>
  </si>
  <si>
    <t>MANTENIMIENTO LOCAL NOVIEMBRE 2019</t>
  </si>
  <si>
    <t>MANTENIMIENTO LOCAL DICIEMBRE 2019</t>
  </si>
  <si>
    <t>MANTENIMIENTO LOCAL  ENERO 2020</t>
  </si>
  <si>
    <t>PAGO ALQUILER AGOSTO 2019</t>
  </si>
  <si>
    <t>PAGO ALQUILER SEPTIEMBRE 2019</t>
  </si>
  <si>
    <t>PAGO ALQUILER OCTUBRE 2019</t>
  </si>
  <si>
    <t>PAGO ALQUILER NOVIEMBRE 2019</t>
  </si>
  <si>
    <t>PAGO ALQUILER DICIEMBRE 2019</t>
  </si>
  <si>
    <t>PAGO ALQUILER ENERO 2020</t>
  </si>
  <si>
    <t>PENDIENTE ORDEN DE COMPRA</t>
  </si>
  <si>
    <t>B1500000157</t>
  </si>
  <si>
    <t>B1500000029</t>
  </si>
  <si>
    <t>B1500000037</t>
  </si>
  <si>
    <t>B1500000039</t>
  </si>
  <si>
    <t>B1500000040</t>
  </si>
  <si>
    <t>B1500000042</t>
  </si>
  <si>
    <t>B1500000043</t>
  </si>
  <si>
    <t>B1500000048</t>
  </si>
  <si>
    <t>B1500000170</t>
  </si>
  <si>
    <t>INMOVILIARIA LEONEL TAVERAS</t>
  </si>
  <si>
    <t>PAGO DE ALQUILER 19/01/20 AL19/02/21</t>
  </si>
  <si>
    <t>QUALI STAR</t>
  </si>
  <si>
    <t>COMPRA ARTICULO DE HIGIENE</t>
  </si>
  <si>
    <t>VIAMAR</t>
  </si>
  <si>
    <t>B1500000069</t>
  </si>
  <si>
    <t>LABORATORIO CLINICO IVONNE NICOLAS</t>
  </si>
  <si>
    <t>B1500000070</t>
  </si>
  <si>
    <t>B1500000071</t>
  </si>
  <si>
    <t>B1500000032</t>
  </si>
  <si>
    <t>B1500000033</t>
  </si>
  <si>
    <t>B1500000034</t>
  </si>
  <si>
    <t>SERVICIOS DE INTERNET</t>
  </si>
  <si>
    <t>B1500000035</t>
  </si>
  <si>
    <t>B1500000188</t>
  </si>
  <si>
    <t>D SARAY IMPORT</t>
  </si>
  <si>
    <t>B1500000036</t>
  </si>
  <si>
    <t>B1500000016</t>
  </si>
  <si>
    <t>B1500000140</t>
  </si>
  <si>
    <t>B1500000081</t>
  </si>
  <si>
    <t>Cuentas Por Pagar</t>
  </si>
  <si>
    <t>Total Cuentas Por Pagar</t>
  </si>
  <si>
    <t xml:space="preserve">Nota de Credito cuenta de operaciones por Reintegro de cheque nulos </t>
  </si>
  <si>
    <t>CUENTAS POR PAGAR AL 31 DE MARZO 2021</t>
  </si>
  <si>
    <t>B1500002016</t>
  </si>
  <si>
    <t>B1500055188</t>
  </si>
  <si>
    <t>B1500058831</t>
  </si>
  <si>
    <t>B1500000255</t>
  </si>
  <si>
    <t>B1500000256</t>
  </si>
  <si>
    <t>B1500001146</t>
  </si>
  <si>
    <t>B1500000004</t>
  </si>
  <si>
    <t>B1500000186</t>
  </si>
  <si>
    <t>B1500000177</t>
  </si>
  <si>
    <t>B1500091661</t>
  </si>
  <si>
    <t>B1500000005</t>
  </si>
  <si>
    <t>B1500000262</t>
  </si>
  <si>
    <t>B1500005467</t>
  </si>
  <si>
    <t>B1500014470</t>
  </si>
  <si>
    <t>B1500000072</t>
  </si>
  <si>
    <t>B1500000073</t>
  </si>
  <si>
    <t>B1500000074</t>
  </si>
  <si>
    <t>B1500000075</t>
  </si>
  <si>
    <t>B1500000076</t>
  </si>
  <si>
    <t>B1500000084</t>
  </si>
  <si>
    <t>B1500000009</t>
  </si>
  <si>
    <t>B1500000010</t>
  </si>
  <si>
    <t>B1500000082</t>
  </si>
  <si>
    <t>B1500000083</t>
  </si>
  <si>
    <t>B1500001172</t>
  </si>
  <si>
    <t>B1500002289</t>
  </si>
  <si>
    <t>B1500000055</t>
  </si>
  <si>
    <t>B1500000187</t>
  </si>
  <si>
    <t>B1500000051</t>
  </si>
  <si>
    <t>B1500000518</t>
  </si>
  <si>
    <t>B1500059395</t>
  </si>
  <si>
    <t>B1500000220</t>
  </si>
  <si>
    <t>B1500000094</t>
  </si>
  <si>
    <t>B1500001480</t>
  </si>
  <si>
    <t>B1500000095</t>
  </si>
  <si>
    <t>B1500000031</t>
  </si>
  <si>
    <t>B1500000159</t>
  </si>
  <si>
    <t>B1500000192</t>
  </si>
  <si>
    <t>B1500001678</t>
  </si>
  <si>
    <t>B1500000428</t>
  </si>
  <si>
    <t>B1500000193</t>
  </si>
  <si>
    <t>SUNIX PETROLEO</t>
  </si>
  <si>
    <t>SOLUCIONES Y SERVICIOS EN GENERAL SYSEG</t>
  </si>
  <si>
    <t>WILLIAN INGACIO DE JESUS CALDERON SENCION</t>
  </si>
  <si>
    <t>CENRTRO AUTOMOTRIZ REMESA</t>
  </si>
  <si>
    <t>ENERGIA INGENIERIA &amp; SOLUCIONES (ENEGSOLUX</t>
  </si>
  <si>
    <t>ECOQUIMICA</t>
  </si>
  <si>
    <t>NILKA RAMIREZ</t>
  </si>
  <si>
    <t xml:space="preserve"> CORPORACION DE ACUEDUCTO Y AL CANTARILLADO DE SANTIAGO CORAASAN </t>
  </si>
  <si>
    <t>GRUPO SETDOM</t>
  </si>
  <si>
    <t>RAFAEL ANTONIO GONZALEZ SALCED0</t>
  </si>
  <si>
    <t>COMPU-OFFICE DOMINICANA</t>
  </si>
  <si>
    <t>REAGAN</t>
  </si>
  <si>
    <t>JOSE GABRIEL DE LA ROSA HOLGUIN</t>
  </si>
  <si>
    <t>INSTITUTO DOMINICANO PARA EL ESTUDIO DE LA SALUD INTEGRAL Y LA PSICOLOGIA APLICADA (IDESIP)</t>
  </si>
  <si>
    <t>MARICO</t>
  </si>
  <si>
    <t>LUIS A. MARTINEZ R.</t>
  </si>
  <si>
    <t xml:space="preserve">1A EVENTOS </t>
  </si>
  <si>
    <t>CLIMASER</t>
  </si>
  <si>
    <t>CONSTRUTORA LUJO</t>
  </si>
  <si>
    <t>AYUNTAMIENTO MUNICIPAL DE JARABACOA</t>
  </si>
  <si>
    <t>VARGAS SERVICIOS DE CATERING</t>
  </si>
  <si>
    <t>ADQUISICION DE COMBUSTIBLE</t>
  </si>
  <si>
    <t>ADQUISICION DE MEDALLAS</t>
  </si>
  <si>
    <t>PAGO ALQUILER  ENERO 2021</t>
  </si>
  <si>
    <t>PAGO ALQUILER  FEBRERO 2021</t>
  </si>
  <si>
    <t>PAGO ALQUILER  MARZO 2021</t>
  </si>
  <si>
    <t>SERVICIOS REPARACION ELECTRICA</t>
  </si>
  <si>
    <t>PAGO DE ALQUILER 19/02/20 AL19/03/21</t>
  </si>
  <si>
    <t>SERVICIO DE AGUA POTABLE</t>
  </si>
  <si>
    <t>PAGO ALQUILER ENERO 2021</t>
  </si>
  <si>
    <t>PAGO ALQUILER FEBRERO 2021</t>
  </si>
  <si>
    <t>COMPRA DE TONER</t>
  </si>
  <si>
    <t>COMRA DE DETERGENTE</t>
  </si>
  <si>
    <t>COMPRA DE BOTELLONES DE AGUA</t>
  </si>
  <si>
    <t>SERVICIOS DE CAPACITACION</t>
  </si>
  <si>
    <t>SERVICIOS DE LAVADO</t>
  </si>
  <si>
    <t>COMPRA DE PAÑALE</t>
  </si>
  <si>
    <t>EVENTOS GENERALES</t>
  </si>
  <si>
    <t>INSTALACION DE AIRES</t>
  </si>
  <si>
    <t>SERVICIOS RECOGIDA DE BASURA</t>
  </si>
  <si>
    <t xml:space="preserve">PRODUCTOS VARIOS </t>
  </si>
  <si>
    <t>EN ESPERA DE CONTRATO</t>
  </si>
  <si>
    <t>FALTA CUOTA PRESUPUESTARIA</t>
  </si>
  <si>
    <t>CORTE AL 31 DE MARZO 2021</t>
  </si>
  <si>
    <t>Correspondiente a los meses de enero a Marzo 2021</t>
  </si>
  <si>
    <t>Correspondiente a los meses de enero a marzo 2021</t>
  </si>
  <si>
    <t>TOTAL DEPRECIACION  MARZO- 2021</t>
  </si>
  <si>
    <t xml:space="preserve">acumulada mes anterior </t>
  </si>
  <si>
    <t xml:space="preserve">Formula acumulado mes actual </t>
  </si>
  <si>
    <t>TOTAL ADQUISICION ACUMULADA AL 31/03/2021</t>
  </si>
  <si>
    <t>TOTAL DEPRECIACION ACUMULADA A FEBRERO- 2021</t>
  </si>
  <si>
    <t xml:space="preserve"> </t>
  </si>
  <si>
    <t xml:space="preserve">Valor bien </t>
  </si>
  <si>
    <t>Deprec. Periodo</t>
  </si>
  <si>
    <t>Deprec. Acum.</t>
  </si>
  <si>
    <t>CALCULO DEPRECIACION ACUMULADA DE ACTIVOS FIJOS  DEL AÑO 2021</t>
  </si>
  <si>
    <t xml:space="preserve">Depreciacion del periodo </t>
  </si>
  <si>
    <t xml:space="preserve">Activos </t>
  </si>
  <si>
    <t xml:space="preserve">Licencia </t>
  </si>
  <si>
    <t xml:space="preserve">Total Marzo  </t>
  </si>
  <si>
    <t>Total Pendiente por Amortizar abril-dic 2021</t>
  </si>
  <si>
    <t xml:space="preserve">Descripcion </t>
  </si>
  <si>
    <t>RESUMEN PARTIDAS INVENTARIO DE ALMACEN Y SUMINISTRO</t>
  </si>
  <si>
    <t>Corte al 31 de Marzo 2021</t>
  </si>
  <si>
    <t>INVENTARIO</t>
  </si>
  <si>
    <t xml:space="preserve">VALOR </t>
  </si>
  <si>
    <t>ALIMENTOS Y BEBIDAS</t>
  </si>
  <si>
    <t>MATERIAL GASTABLES</t>
  </si>
  <si>
    <t>MATERIAL DESECHABLE</t>
  </si>
  <si>
    <t>PAÑALES DESECHABLES</t>
  </si>
  <si>
    <t>ART. POR COMPRAS</t>
  </si>
  <si>
    <t>ART. SERV. GENERALES</t>
  </si>
  <si>
    <t>MEDICAMENTOS</t>
  </si>
  <si>
    <t>TEXTILES Y ART. VARIOS</t>
  </si>
  <si>
    <t>JUGUETES</t>
  </si>
  <si>
    <t xml:space="preserve">TOTAL GENERAL : </t>
  </si>
  <si>
    <t>(Valores en RD$)</t>
  </si>
  <si>
    <t>FECHA DE OTORGAMIENTO</t>
  </si>
  <si>
    <t>MONTO MENSUAL</t>
  </si>
  <si>
    <t>MONTOS GLOBALES ASIGNADOS</t>
  </si>
  <si>
    <t>PERIODO DE PLAZO DE POSTULACION</t>
  </si>
  <si>
    <t>CRITERIOS DE EVALUACION Y ASIGNACION</t>
  </si>
  <si>
    <t>OBJETIVOS DEL SUBSIDIO O BENEFICIO</t>
  </si>
  <si>
    <t>ALBERGUE INFANTIL LA DIVINA PROVIDENCIA, INC.</t>
  </si>
  <si>
    <t>Subvencion</t>
  </si>
  <si>
    <t>CONTRIBUIR CON LA PROTECCION DE NIÑOS NIÑAS DESAMPARADAS</t>
  </si>
  <si>
    <t>CASA ABRIGO RENACER Y/O HOGAR RENACER, INC.</t>
  </si>
  <si>
    <t>CASA HOGAR MISION BETEL, INC.</t>
  </si>
  <si>
    <t>CENTRO ASISTENCIAL PARA LA NIÑEZ DESAMPARADA, INC.</t>
  </si>
  <si>
    <t>CENTRO NIÑEZ FELIZ, INC</t>
  </si>
  <si>
    <t>ESCUELA HOGAR NUESTROS PEQUEÑOS HERMANOS, INC</t>
  </si>
  <si>
    <t>FUNDACION ALBERGUE DE LA ESPERANZA, INC.</t>
  </si>
  <si>
    <t>FUNDACION ALIANZA DE CORAZONES, INC.</t>
  </si>
  <si>
    <t>FUNDACION AMANECER INFANTIL, INC.</t>
  </si>
  <si>
    <t>FUNDACION CRISTIANA AMA A TU PROJIMO, INC.</t>
  </si>
  <si>
    <t>FUNDACION HOGAR PARA NIÑAS MARIA MADRE DE DIOS, INC.</t>
  </si>
  <si>
    <t>FUNDACION INFANTIL JOBO GRANDE, INC.</t>
  </si>
  <si>
    <t>FUNDACION NIÑOS LIMPIABOTAS LA MERCED, INC.</t>
  </si>
  <si>
    <t>FUNDACION RED DE MISERICORDIA, INC</t>
  </si>
  <si>
    <t>FUNDACION SENDA DEL PROGRESO, INC</t>
  </si>
  <si>
    <t>HOGAR DE NIÑAS HIJAS DE LA ALTAGRACIA, INC.</t>
  </si>
  <si>
    <t>LA CASA ROSADA, INC.</t>
  </si>
  <si>
    <t>HOGAR DE NIÑAS RAFAELA IBARRA, INC. (CONG. ANGELES CUSTODIOS), INC.</t>
  </si>
  <si>
    <t>HOGAR DE NIÑAS NUESTRA SEÑORA DE LA ALTAGRACIA, INC.</t>
  </si>
  <si>
    <t>HOGARES RESIDENCIA ANGELES CUSTODIOS, (CONG. ANGELES CUSTODIOS), INC.</t>
  </si>
  <si>
    <t>FUNDACION NIÑOS QUE RIEN, INC.</t>
  </si>
  <si>
    <t>GUARDERIA INFANTIL SAN VICENTE DE PAUL</t>
  </si>
  <si>
    <t>FUNDACION HOGAR DE NIÑAS MADELAES, INC.</t>
  </si>
  <si>
    <t>HOGAR CAMPESTRE ADVENTISTA LAS PALMAS, INC.</t>
  </si>
  <si>
    <t>ORFANATO CASA AMOR Y DE RESTAURACION HERMOSA, INC</t>
  </si>
  <si>
    <t>HOGAR ESCUELA LUISA ORTEA, (HIJAS DE LA CARIDAD DE SAN VTE. DE PAUL), INC.</t>
  </si>
  <si>
    <t>HOGAR EL FARO, NIÑOS PARA CRISTO, INC.</t>
  </si>
  <si>
    <t>GUARDERIA INFANTIL MADRE PETRA UREÑA</t>
  </si>
  <si>
    <t>HOGAR ESCUELA ANDRES BOCA CHICA</t>
  </si>
  <si>
    <t>FUNDACION PROYECTO AYUDA AL NIÑO, INC.</t>
  </si>
  <si>
    <t>FUNDACION CARE PARA LA PROTECCION Y AYUDA A MENORES CON DISCAPACIDAD PSICO MOTORA Y SENSORIAL, INC.</t>
  </si>
  <si>
    <t>GRUPO DE APOYO PARA EL BUEN DESARROLLO DE LA INFANCIA Y LA ADOLESCENCIA, INC.</t>
  </si>
  <si>
    <t>HOGAR DE NIÑOS MUNDO FELIZ, INC.</t>
  </si>
  <si>
    <t>MUSTARD SEED COMMUNITIES, INC.</t>
  </si>
  <si>
    <t>FUNDACION UN MUNDO PARA LA NIÑEZ EN MOMENTOS DIFICILES, INC.</t>
  </si>
  <si>
    <t>HOGAR TERESA TODA</t>
  </si>
  <si>
    <t>HOGAR MERCEDES DE JESUS (CASA ALBERGUE, SANTO DOMINGO - ESTE), INC.</t>
  </si>
  <si>
    <t>FUNDACION UN TOQUE DE LUZ, INC</t>
  </si>
  <si>
    <t>HOGAR INFANTIL CORAZON DE JESUS, INC.</t>
  </si>
  <si>
    <t>FUNDACION ABRIENDO CAMINO, INC</t>
  </si>
  <si>
    <t>MUCHACHOS Y MUCHACHAS CON DON BOSCO, INC</t>
  </si>
  <si>
    <t>Preparado por:</t>
  </si>
  <si>
    <t>ALDEAS INFANTILES SOS DOMINICANAS, INC.</t>
  </si>
  <si>
    <t>CAMINANTES PROYECTO EDUCATIVO, INC</t>
  </si>
  <si>
    <t>FUNDACION NIÑOS Y NIÑAS DE CRISTO, INC (FONICRI)</t>
  </si>
  <si>
    <t>HOGAR CREA DOMINICANO, INC</t>
  </si>
  <si>
    <t>HOGAR ESCUELA ROSA DUARTE</t>
  </si>
  <si>
    <t>SUBSIDIO O BENEFICIO</t>
  </si>
  <si>
    <t>ENERO - DICIEMBRE 2021</t>
  </si>
  <si>
    <t>FUNDACION NUEVA GENERACION, INC</t>
  </si>
  <si>
    <t>Contador Dpto Financiero</t>
  </si>
  <si>
    <t>AL 30 DE JUNIO 2021</t>
  </si>
  <si>
    <t>Inventarios (Nota 8)</t>
  </si>
  <si>
    <t>Activos intangibles (Nota 11)</t>
  </si>
  <si>
    <t>Lic. Domingo Silvestre</t>
  </si>
  <si>
    <t>MAYO 2022</t>
  </si>
  <si>
    <t>NOMINA DE BENEFICIARIOS DE ASISTENCIA SOCIAL</t>
  </si>
  <si>
    <t>17-03-2021/13-04-2021/24-05-2021/13-07-2021/29-07-2021/13-08-2021/28-09-2021/15-10-2021/16-11-2021/07-12-2021</t>
  </si>
  <si>
    <t>ENERO - FEBRERO 2022</t>
  </si>
  <si>
    <t>14-04-2021/24-05-2021/13-07-2021/29-07-2021/13-08-2021/28-09-2021/15-10-2021/16-11-2021/07-12-2021</t>
  </si>
  <si>
    <t>CENTRO DE FORMACION HOGAR VIRGEN DE LOURDES SALCEDO</t>
  </si>
  <si>
    <t>2/01/2021</t>
  </si>
  <si>
    <t>ENERO - FEBRERO 2023</t>
  </si>
  <si>
    <t>17-03-2021/13-04-2021/24-05-2021/13-07-2021/29-07-2021/13-08-2021/28-09-2021/15-10-2021/16-11-2021</t>
  </si>
  <si>
    <t>17-03-2021/13-04-2021/24-05-2021/13-07-2021/29-07-2021/28-09-2021/15-10-2021/16-11-2021/07-12-2021</t>
  </si>
  <si>
    <t>13-04-2021/24-05-2021/13-07-2021/29-07-2021/13-08-2021/28-09-2021/15-10-2021/16-11-2021/07-12-2021</t>
  </si>
  <si>
    <t>ENERO - FEBRERRO 2022</t>
  </si>
  <si>
    <t>17-03-2021/13-04-2021/24-05-2021/13-07-2021/29-07-2021/13-08-20228-09-2021/15-10-2021/16-11-2021/07-12-2021</t>
  </si>
  <si>
    <t>/28-09-202117-03-2021/13-04-2021/24-05-2021/13-07-2021/29-07-2021/13-08-2021/28-09-2021/15-10-2021/16-11-2021/07-12-2021</t>
  </si>
  <si>
    <t>FUNDACION CULTURAL JUVENIL E INFANTIL DOMINICANA FUNCJIDO, INC</t>
  </si>
  <si>
    <t>2/01/20022</t>
  </si>
  <si>
    <t>FUNDACION DEFENSORES DEL AMOR</t>
  </si>
  <si>
    <t>FUNDACION ENED ENTRE NOSOTROS Y MAÑANA LOS NIÑOS, INC.</t>
  </si>
  <si>
    <t>17-03-2021/13-04-2021/24-05-2021/13-074-2021/29-07-2021/13-08-2021/28-09-2021/15-10-2021/16-11-2021/07-12-2021</t>
  </si>
  <si>
    <t>11-6-2021/13-07-2021/29-07-2021/13-08-2021/28-09-2021/15-10-2021/16-11-2021/07-12-2021</t>
  </si>
  <si>
    <t>FUNDACION SOLIDARIA DEL DIVINO NIÑO DE JESUS</t>
  </si>
  <si>
    <t>9-4-2021/24-05-2021-13-07-2021/29-07-2021/13-08-20228-09-2021/15-10-2021/16-11-2021/07-12-2021</t>
  </si>
  <si>
    <t>13/04/2021/24-05-2021/13-07-2021/29-07-2021/13-08-2021/28-09-2021/15-10-2021/16-11-2021/07-12-2021</t>
  </si>
  <si>
    <t>14-04-202124-05-2021/13-07-2021/29-07-2021/13-08-2021/28-09-2021/15-10-2021/16-11-2021/07-12-2021</t>
  </si>
  <si>
    <t>ENERO - FEBRERO2022</t>
  </si>
  <si>
    <t>28-05-2021/17-08-2021/28-09-2021/15-10-2021/04-11-2021/07-12-2021</t>
  </si>
  <si>
    <t>ENERO' FEBRERO 2022</t>
  </si>
  <si>
    <t>HOGAR DOMINICAS</t>
  </si>
  <si>
    <t>ENERO -FEBRERO 2022</t>
  </si>
  <si>
    <t>HOGAR FAMILIA BETHESDA</t>
  </si>
  <si>
    <t>30-08-2021/16-11-2021/07-12-2021</t>
  </si>
  <si>
    <t>13/04/2021/24-05-2021/13-07-2021/29-07-2021/13-08-2021/28-09-2021/15-10-2021/07-12-2021</t>
  </si>
  <si>
    <t>13-07-202114-04-2021/24-05-2021/29-07-2021/13-08-2021/28-09-2021/15-10-2021/16-11-2021/07-12-2021</t>
  </si>
  <si>
    <t>30/04/2021/24-05-2021/13-07-2021/29-07-2021/13-08-2021/28-09-2021/15-10-2021/16-11-2021/07-12-2021</t>
  </si>
  <si>
    <t>9/4/2021/24-05-2021/13-07-2021/29-07-2021/13-08-2021/28-096-2021/15-10-2021/16-11-2021/07-12-2021</t>
  </si>
  <si>
    <t>14-04-2021/2405-2021/13-07-2021/29-07-2021/13-08-2021/28-09-2021/15-10-2021/16-11-2021/07-12-2021</t>
  </si>
  <si>
    <t>GUARDERIA PARROQUIAL EL ALMENDRO</t>
  </si>
  <si>
    <t>FUNDACION CASA NAZARET</t>
  </si>
  <si>
    <t>FUNDACION PASOS DE JESUS</t>
  </si>
  <si>
    <t>GUARDERIA INFANTIL NAZARET PAZ Y BIEN</t>
  </si>
  <si>
    <t>FUNDACION NUESTRA SEÑORA DE GUADALUPE</t>
  </si>
  <si>
    <t>FUNDACION DE DESARROLLO CARMEN DE LEON (FUNDECADL)</t>
  </si>
  <si>
    <t>Fecha</t>
  </si>
  <si>
    <t>Hora</t>
  </si>
  <si>
    <t>1:00 pm</t>
  </si>
  <si>
    <t>PAGADO</t>
  </si>
  <si>
    <t>Formato</t>
  </si>
  <si>
    <t>Tamaño</t>
  </si>
  <si>
    <t>PDF</t>
  </si>
  <si>
    <t>FUNDACION MELERICH COHN-LOIS, INC.</t>
  </si>
  <si>
    <t>JULIO 2022</t>
  </si>
  <si>
    <t>REQUISITOS ESTABLECIDOS EN NORMATIVA No. 02/17 D/F 06/04/2017 Y LA LEY 136-03 DE CONANI</t>
  </si>
  <si>
    <t>Lic Luis Pellerano</t>
  </si>
  <si>
    <t xml:space="preserve">TOTAL PAGADO ENERO - AGOSTO </t>
  </si>
  <si>
    <t>AL 31 DE AGOSTO DEL 2022</t>
  </si>
  <si>
    <t>Departameno Financiero</t>
  </si>
  <si>
    <t>Aprobado</t>
  </si>
  <si>
    <t>1/09/2022</t>
  </si>
  <si>
    <t>471 KB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</si>
</sst>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4" formatCode="_-&quot;RD$&quot;* #,##0.00_-;\-&quot;RD$&quot;* #,##0.00_-;_-&quot;RD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RD$&quot;* #,##0.00_);_(&quot;RD$&quot;* \(#,##0.00\);_(&quot;RD$&quot;* &quot;-&quot;??_);_(@_)"/>
    <numFmt numFmtId="167" formatCode="_-* #,##0.00\ _P_t_s_-;\-* #,##0.00\ _P_t_s_-;_-* &quot;-&quot;??\ _P_t_s_-;_-@_-"/>
    <numFmt numFmtId="168" formatCode="#,##0.0"/>
    <numFmt numFmtId="169" formatCode="#,##0.00;[Red]#,##0.00"/>
    <numFmt numFmtId="170" formatCode="#,##0.0000000"/>
    <numFmt numFmtId="171" formatCode="#,##0.000"/>
    <numFmt numFmtId="172" formatCode="#,##0.0000"/>
    <numFmt numFmtId="173" formatCode="[$-C0A]d\-mmm\-yy;@"/>
    <numFmt numFmtId="174" formatCode="[$-C0A]d\-mmm\-yyyy;@"/>
    <numFmt numFmtId="175" formatCode="&quot;RD$&quot;#,##0.00"/>
    <numFmt numFmtId="176" formatCode="_-* #,##0.00\ _€_-;\-* #,##0.00\ _€_-;_-* &quot;-&quot;??\ _€_-;_-@_-"/>
  </numFmts>
  <fonts count="6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b/>
      <sz val="9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10"/>
      <name val="Arial"/>
      <family val="2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9"/>
      <name val="Arial"/>
      <family val="2"/>
    </font>
    <font>
      <b/>
      <sz val="10"/>
      <name val="Times New Roman"/>
      <family val="1"/>
    </font>
    <font>
      <sz val="11"/>
      <name val="Calibri"/>
      <family val="2"/>
    </font>
    <font>
      <b/>
      <sz val="11"/>
      <name val="Calibri"/>
      <family val="2"/>
    </font>
    <font>
      <sz val="8"/>
      <name val="Times New Roman"/>
      <family val="1"/>
    </font>
    <font>
      <b/>
      <sz val="11"/>
      <name val="Times New Roman"/>
      <family val="1"/>
    </font>
    <font>
      <sz val="1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9"/>
      <name val="Calibri"/>
      <family val="2"/>
    </font>
    <font>
      <u/>
      <sz val="9"/>
      <name val="Times New Roman"/>
      <family val="1"/>
    </font>
    <font>
      <b/>
      <i/>
      <sz val="9"/>
      <name val="Calibri"/>
      <family val="2"/>
    </font>
    <font>
      <sz val="8"/>
      <name val="Arial Narrow"/>
      <family val="2"/>
    </font>
    <font>
      <sz val="11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rgb="FF231F20"/>
      <name val="Times New Roman"/>
      <family val="1"/>
    </font>
    <font>
      <sz val="11"/>
      <color rgb="FF231F20"/>
      <name val="Times New Roman"/>
      <family val="1"/>
    </font>
    <font>
      <sz val="14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0"/>
      <color theme="1"/>
      <name val="Arial"/>
      <family val="2"/>
    </font>
    <font>
      <b/>
      <sz val="9"/>
      <color theme="0"/>
      <name val="Times New Roman"/>
      <family val="1"/>
    </font>
    <font>
      <u/>
      <sz val="10"/>
      <color theme="10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0"/>
      <name val="Times New Roman"/>
      <family val="1"/>
    </font>
    <font>
      <sz val="12"/>
      <color theme="10"/>
      <name val="Times New Roman"/>
      <family val="1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Tahoma"/>
      <family val="2"/>
    </font>
    <font>
      <b/>
      <sz val="11"/>
      <name val="Calibri"/>
      <family val="2"/>
      <scheme val="minor"/>
    </font>
    <font>
      <sz val="10"/>
      <name val="Tahoma"/>
      <family val="2"/>
    </font>
    <font>
      <u/>
      <sz val="11"/>
      <color theme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165" fontId="4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167" fontId="9" fillId="0" borderId="0" applyFont="0" applyFill="0" applyBorder="0" applyAlignment="0" applyProtection="0"/>
    <xf numFmtId="0" fontId="2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wrapText="1"/>
    </xf>
    <xf numFmtId="0" fontId="3" fillId="0" borderId="0"/>
    <xf numFmtId="44" fontId="3" fillId="0" borderId="0" applyFont="0" applyFill="0" applyBorder="0" applyAlignment="0" applyProtection="0"/>
    <xf numFmtId="0" fontId="2" fillId="0" borderId="0"/>
    <xf numFmtId="0" fontId="59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622">
    <xf numFmtId="0" fontId="0" fillId="0" borderId="0" xfId="0"/>
    <xf numFmtId="4" fontId="0" fillId="0" borderId="0" xfId="0" applyNumberFormat="1"/>
    <xf numFmtId="0" fontId="0" fillId="0" borderId="0" xfId="0" applyFill="1"/>
    <xf numFmtId="165" fontId="0" fillId="0" borderId="0" xfId="1" applyFont="1"/>
    <xf numFmtId="169" fontId="13" fillId="3" borderId="1" xfId="0" applyNumberFormat="1" applyFont="1" applyFill="1" applyBorder="1" applyAlignment="1">
      <alignment horizontal="center"/>
    </xf>
    <xf numFmtId="165" fontId="0" fillId="0" borderId="0" xfId="0" applyNumberFormat="1"/>
    <xf numFmtId="0" fontId="0" fillId="0" borderId="0" xfId="0" applyFont="1"/>
    <xf numFmtId="0" fontId="0" fillId="0" borderId="0" xfId="0" applyBorder="1"/>
    <xf numFmtId="0" fontId="10" fillId="0" borderId="0" xfId="0" applyFont="1" applyFill="1" applyBorder="1"/>
    <xf numFmtId="0" fontId="10" fillId="0" borderId="0" xfId="0" applyFont="1" applyFill="1"/>
    <xf numFmtId="0" fontId="10" fillId="0" borderId="0" xfId="0" applyFont="1"/>
    <xf numFmtId="0" fontId="0" fillId="0" borderId="2" xfId="0" applyBorder="1"/>
    <xf numFmtId="4" fontId="16" fillId="0" borderId="2" xfId="0" applyNumberFormat="1" applyFont="1" applyBorder="1" applyAlignment="1">
      <alignment vertical="center"/>
    </xf>
    <xf numFmtId="0" fontId="20" fillId="0" borderId="0" xfId="9" applyFont="1" applyBorder="1" applyAlignment="1">
      <alignment wrapText="1"/>
    </xf>
    <xf numFmtId="0" fontId="0" fillId="0" borderId="0" xfId="0" applyFont="1" applyFill="1"/>
    <xf numFmtId="0" fontId="0" fillId="4" borderId="0" xfId="0" applyFont="1" applyFill="1"/>
    <xf numFmtId="0" fontId="0" fillId="5" borderId="0" xfId="0" applyFont="1" applyFill="1"/>
    <xf numFmtId="0" fontId="0" fillId="3" borderId="0" xfId="0" applyFont="1" applyFill="1"/>
    <xf numFmtId="0" fontId="0" fillId="6" borderId="0" xfId="0" applyFont="1" applyFill="1"/>
    <xf numFmtId="0" fontId="20" fillId="0" borderId="0" xfId="9" applyFont="1" applyAlignment="1">
      <alignment wrapText="1"/>
    </xf>
    <xf numFmtId="0" fontId="0" fillId="4" borderId="0" xfId="0" applyFont="1" applyFill="1" applyBorder="1"/>
    <xf numFmtId="0" fontId="0" fillId="4" borderId="3" xfId="0" applyFont="1" applyFill="1" applyBorder="1"/>
    <xf numFmtId="165" fontId="0" fillId="0" borderId="0" xfId="0" applyNumberFormat="1" applyFont="1" applyFill="1"/>
    <xf numFmtId="0" fontId="13" fillId="3" borderId="4" xfId="0" applyFont="1" applyFill="1" applyBorder="1" applyAlignment="1">
      <alignment horizontal="center" vertical="center" wrapText="1"/>
    </xf>
    <xf numFmtId="0" fontId="32" fillId="5" borderId="5" xfId="0" applyFont="1" applyFill="1" applyBorder="1" applyAlignment="1">
      <alignment horizontal="center" wrapText="1"/>
    </xf>
    <xf numFmtId="0" fontId="32" fillId="4" borderId="5" xfId="0" applyFont="1" applyFill="1" applyBorder="1" applyAlignment="1">
      <alignment horizontal="center" wrapText="1"/>
    </xf>
    <xf numFmtId="0" fontId="32" fillId="3" borderId="5" xfId="0" applyFont="1" applyFill="1" applyBorder="1" applyAlignment="1">
      <alignment horizontal="center" wrapText="1"/>
    </xf>
    <xf numFmtId="0" fontId="32" fillId="0" borderId="0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vertical="center" wrapText="1"/>
    </xf>
    <xf numFmtId="0" fontId="32" fillId="5" borderId="7" xfId="0" applyFont="1" applyFill="1" applyBorder="1" applyAlignment="1">
      <alignment horizontal="center" wrapText="1"/>
    </xf>
    <xf numFmtId="0" fontId="32" fillId="4" borderId="7" xfId="0" applyFont="1" applyFill="1" applyBorder="1" applyAlignment="1">
      <alignment horizontal="center" wrapText="1"/>
    </xf>
    <xf numFmtId="0" fontId="32" fillId="0" borderId="7" xfId="0" applyFont="1" applyFill="1" applyBorder="1" applyAlignment="1">
      <alignment horizontal="center" wrapText="1"/>
    </xf>
    <xf numFmtId="0" fontId="13" fillId="0" borderId="8" xfId="0" applyFont="1" applyFill="1" applyBorder="1" applyAlignment="1">
      <alignment horizontal="center" vertical="center" wrapText="1"/>
    </xf>
    <xf numFmtId="4" fontId="32" fillId="0" borderId="2" xfId="0" applyNumberFormat="1" applyFont="1" applyFill="1" applyBorder="1" applyAlignment="1">
      <alignment horizontal="center" wrapText="1"/>
    </xf>
    <xf numFmtId="4" fontId="32" fillId="0" borderId="0" xfId="0" applyNumberFormat="1" applyFont="1" applyFill="1" applyBorder="1" applyAlignment="1">
      <alignment horizontal="center" wrapText="1"/>
    </xf>
    <xf numFmtId="169" fontId="12" fillId="0" borderId="9" xfId="0" applyNumberFormat="1" applyFont="1" applyBorder="1"/>
    <xf numFmtId="4" fontId="16" fillId="5" borderId="2" xfId="0" applyNumberFormat="1" applyFont="1" applyFill="1" applyBorder="1" applyAlignment="1">
      <alignment vertical="center"/>
    </xf>
    <xf numFmtId="4" fontId="16" fillId="4" borderId="2" xfId="0" applyNumberFormat="1" applyFont="1" applyFill="1" applyBorder="1" applyAlignment="1">
      <alignment vertical="center"/>
    </xf>
    <xf numFmtId="4" fontId="16" fillId="0" borderId="0" xfId="0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169" fontId="12" fillId="0" borderId="9" xfId="0" applyNumberFormat="1" applyFont="1" applyBorder="1" applyAlignment="1">
      <alignment wrapText="1"/>
    </xf>
    <xf numFmtId="169" fontId="13" fillId="3" borderId="9" xfId="0" applyNumberFormat="1" applyFont="1" applyFill="1" applyBorder="1" applyAlignment="1">
      <alignment horizontal="center"/>
    </xf>
    <xf numFmtId="4" fontId="17" fillId="0" borderId="0" xfId="0" applyNumberFormat="1" applyFont="1" applyFill="1" applyBorder="1" applyAlignment="1">
      <alignment vertical="center"/>
    </xf>
    <xf numFmtId="169" fontId="13" fillId="0" borderId="9" xfId="0" applyNumberFormat="1" applyFont="1" applyFill="1" applyBorder="1" applyAlignment="1">
      <alignment horizontal="left" wrapText="1"/>
    </xf>
    <xf numFmtId="4" fontId="32" fillId="5" borderId="2" xfId="1" applyNumberFormat="1" applyFont="1" applyFill="1" applyBorder="1"/>
    <xf numFmtId="4" fontId="32" fillId="0" borderId="2" xfId="1" applyNumberFormat="1" applyFont="1" applyFill="1" applyBorder="1"/>
    <xf numFmtId="4" fontId="32" fillId="0" borderId="0" xfId="1" applyNumberFormat="1" applyFont="1" applyFill="1" applyBorder="1"/>
    <xf numFmtId="169" fontId="12" fillId="0" borderId="10" xfId="0" applyNumberFormat="1" applyFont="1" applyBorder="1"/>
    <xf numFmtId="169" fontId="6" fillId="3" borderId="9" xfId="0" applyNumberFormat="1" applyFont="1" applyFill="1" applyBorder="1" applyAlignment="1">
      <alignment horizontal="center"/>
    </xf>
    <xf numFmtId="0" fontId="32" fillId="5" borderId="2" xfId="0" applyFont="1" applyFill="1" applyBorder="1" applyAlignment="1">
      <alignment horizontal="center" wrapText="1"/>
    </xf>
    <xf numFmtId="169" fontId="13" fillId="0" borderId="11" xfId="0" applyNumberFormat="1" applyFont="1" applyFill="1" applyBorder="1" applyAlignment="1">
      <alignment horizontal="center"/>
    </xf>
    <xf numFmtId="165" fontId="0" fillId="0" borderId="2" xfId="1" applyFont="1" applyFill="1" applyBorder="1"/>
    <xf numFmtId="165" fontId="0" fillId="0" borderId="2" xfId="0" applyNumberFormat="1" applyFont="1" applyFill="1" applyBorder="1"/>
    <xf numFmtId="165" fontId="0" fillId="0" borderId="12" xfId="0" applyNumberFormat="1" applyFont="1" applyFill="1" applyBorder="1"/>
    <xf numFmtId="169" fontId="12" fillId="0" borderId="11" xfId="0" applyNumberFormat="1" applyFont="1" applyBorder="1"/>
    <xf numFmtId="4" fontId="0" fillId="0" borderId="2" xfId="0" applyNumberFormat="1" applyFont="1" applyFill="1" applyBorder="1"/>
    <xf numFmtId="169" fontId="13" fillId="0" borderId="10" xfId="0" applyNumberFormat="1" applyFont="1" applyFill="1" applyBorder="1" applyAlignment="1">
      <alignment horizontal="center"/>
    </xf>
    <xf numFmtId="0" fontId="33" fillId="0" borderId="9" xfId="0" applyFont="1" applyFill="1" applyBorder="1"/>
    <xf numFmtId="4" fontId="32" fillId="4" borderId="2" xfId="1" applyNumberFormat="1" applyFont="1" applyFill="1" applyBorder="1"/>
    <xf numFmtId="4" fontId="10" fillId="5" borderId="2" xfId="1" applyNumberFormat="1" applyFont="1" applyFill="1" applyBorder="1"/>
    <xf numFmtId="4" fontId="10" fillId="4" borderId="2" xfId="1" applyNumberFormat="1" applyFont="1" applyFill="1" applyBorder="1"/>
    <xf numFmtId="4" fontId="10" fillId="0" borderId="0" xfId="1" applyNumberFormat="1" applyFont="1" applyFill="1" applyBorder="1"/>
    <xf numFmtId="4" fontId="10" fillId="5" borderId="2" xfId="1" applyNumberFormat="1" applyFont="1" applyFill="1" applyBorder="1" applyAlignment="1">
      <alignment horizontal="right"/>
    </xf>
    <xf numFmtId="4" fontId="10" fillId="4" borderId="2" xfId="1" applyNumberFormat="1" applyFont="1" applyFill="1" applyBorder="1" applyAlignment="1">
      <alignment horizontal="right"/>
    </xf>
    <xf numFmtId="4" fontId="10" fillId="0" borderId="0" xfId="1" applyNumberFormat="1" applyFont="1" applyFill="1" applyBorder="1" applyAlignment="1">
      <alignment horizontal="right"/>
    </xf>
    <xf numFmtId="4" fontId="34" fillId="3" borderId="2" xfId="1" applyNumberFormat="1" applyFont="1" applyFill="1" applyBorder="1"/>
    <xf numFmtId="4" fontId="34" fillId="0" borderId="0" xfId="1" applyNumberFormat="1" applyFont="1" applyFill="1" applyBorder="1"/>
    <xf numFmtId="0" fontId="33" fillId="0" borderId="9" xfId="0" applyFont="1" applyBorder="1"/>
    <xf numFmtId="169" fontId="8" fillId="2" borderId="9" xfId="0" applyNumberFormat="1" applyFont="1" applyFill="1" applyBorder="1" applyAlignment="1">
      <alignment horizontal="left"/>
    </xf>
    <xf numFmtId="4" fontId="32" fillId="5" borderId="13" xfId="1" applyNumberFormat="1" applyFont="1" applyFill="1" applyBorder="1"/>
    <xf numFmtId="4" fontId="32" fillId="4" borderId="13" xfId="1" applyNumberFormat="1" applyFont="1" applyFill="1" applyBorder="1"/>
    <xf numFmtId="4" fontId="0" fillId="0" borderId="0" xfId="0" applyNumberFormat="1" applyFont="1" applyFill="1"/>
    <xf numFmtId="0" fontId="14" fillId="3" borderId="14" xfId="0" applyFont="1" applyFill="1" applyBorder="1" applyAlignment="1"/>
    <xf numFmtId="0" fontId="0" fillId="3" borderId="0" xfId="0" applyFont="1" applyFill="1" applyBorder="1"/>
    <xf numFmtId="0" fontId="0" fillId="5" borderId="0" xfId="0" applyFont="1" applyFill="1" applyBorder="1"/>
    <xf numFmtId="4" fontId="0" fillId="5" borderId="0" xfId="0" applyNumberFormat="1" applyFont="1" applyFill="1" applyBorder="1"/>
    <xf numFmtId="4" fontId="0" fillId="3" borderId="0" xfId="0" applyNumberFormat="1" applyFont="1" applyFill="1" applyBorder="1"/>
    <xf numFmtId="4" fontId="0" fillId="4" borderId="0" xfId="0" applyNumberFormat="1" applyFont="1" applyFill="1" applyBorder="1"/>
    <xf numFmtId="0" fontId="14" fillId="3" borderId="15" xfId="0" applyFont="1" applyFill="1" applyBorder="1" applyAlignment="1"/>
    <xf numFmtId="0" fontId="0" fillId="3" borderId="3" xfId="0" applyFont="1" applyFill="1" applyBorder="1"/>
    <xf numFmtId="0" fontId="0" fillId="5" borderId="3" xfId="0" applyFont="1" applyFill="1" applyBorder="1"/>
    <xf numFmtId="169" fontId="13" fillId="0" borderId="0" xfId="0" applyNumberFormat="1" applyFont="1" applyFill="1" applyBorder="1" applyAlignment="1">
      <alignment horizontal="center"/>
    </xf>
    <xf numFmtId="4" fontId="0" fillId="5" borderId="0" xfId="0" applyNumberFormat="1" applyFont="1" applyFill="1"/>
    <xf numFmtId="4" fontId="0" fillId="4" borderId="0" xfId="0" applyNumberFormat="1" applyFont="1" applyFill="1"/>
    <xf numFmtId="0" fontId="14" fillId="0" borderId="0" xfId="0" applyFont="1" applyFill="1" applyBorder="1" applyAlignment="1">
      <alignment horizontal="left"/>
    </xf>
    <xf numFmtId="0" fontId="20" fillId="0" borderId="0" xfId="9" applyFont="1" applyFill="1" applyBorder="1" applyAlignment="1">
      <alignment wrapText="1"/>
    </xf>
    <xf numFmtId="4" fontId="16" fillId="0" borderId="0" xfId="0" applyNumberFormat="1" applyFont="1" applyFill="1" applyBorder="1" applyAlignment="1"/>
    <xf numFmtId="0" fontId="5" fillId="0" borderId="0" xfId="9" applyFont="1" applyBorder="1" applyAlignment="1">
      <alignment horizontal="center" wrapText="1"/>
    </xf>
    <xf numFmtId="4" fontId="17" fillId="3" borderId="0" xfId="0" applyNumberFormat="1" applyFont="1" applyFill="1" applyBorder="1" applyAlignment="1">
      <alignment vertical="center"/>
    </xf>
    <xf numFmtId="4" fontId="10" fillId="4" borderId="0" xfId="1" applyNumberFormat="1" applyFont="1" applyFill="1" applyBorder="1"/>
    <xf numFmtId="4" fontId="10" fillId="4" borderId="0" xfId="1" applyNumberFormat="1" applyFont="1" applyFill="1" applyBorder="1" applyAlignment="1">
      <alignment horizontal="right"/>
    </xf>
    <xf numFmtId="4" fontId="16" fillId="4" borderId="0" xfId="0" applyNumberFormat="1" applyFont="1" applyFill="1" applyBorder="1" applyAlignment="1">
      <alignment vertical="center"/>
    </xf>
    <xf numFmtId="4" fontId="11" fillId="3" borderId="0" xfId="0" applyNumberFormat="1" applyFont="1" applyFill="1" applyBorder="1"/>
    <xf numFmtId="165" fontId="10" fillId="0" borderId="2" xfId="1" applyFont="1" applyFill="1" applyBorder="1" applyAlignment="1">
      <alignment horizontal="right"/>
    </xf>
    <xf numFmtId="0" fontId="9" fillId="0" borderId="2" xfId="0" applyFont="1" applyBorder="1" applyAlignment="1">
      <alignment wrapText="1"/>
    </xf>
    <xf numFmtId="0" fontId="9" fillId="0" borderId="2" xfId="0" applyFont="1" applyBorder="1"/>
    <xf numFmtId="165" fontId="0" fillId="0" borderId="2" xfId="1" applyFont="1" applyBorder="1" applyAlignment="1"/>
    <xf numFmtId="4" fontId="0" fillId="0" borderId="2" xfId="0" applyNumberFormat="1" applyBorder="1"/>
    <xf numFmtId="165" fontId="16" fillId="0" borderId="2" xfId="1" applyFont="1" applyBorder="1" applyAlignment="1"/>
    <xf numFmtId="165" fontId="16" fillId="0" borderId="2" xfId="1" applyFont="1" applyFill="1" applyBorder="1" applyAlignment="1"/>
    <xf numFmtId="165" fontId="17" fillId="3" borderId="2" xfId="1" applyFont="1" applyFill="1" applyBorder="1" applyAlignment="1">
      <alignment vertical="center"/>
    </xf>
    <xf numFmtId="165" fontId="16" fillId="0" borderId="2" xfId="1" applyFont="1" applyFill="1" applyBorder="1" applyAlignment="1">
      <alignment vertical="center"/>
    </xf>
    <xf numFmtId="165" fontId="17" fillId="0" borderId="2" xfId="1" applyFont="1" applyFill="1" applyBorder="1" applyAlignment="1">
      <alignment vertical="center"/>
    </xf>
    <xf numFmtId="165" fontId="11" fillId="3" borderId="17" xfId="1" applyFont="1" applyFill="1" applyBorder="1"/>
    <xf numFmtId="165" fontId="32" fillId="5" borderId="2" xfId="1" applyFont="1" applyFill="1" applyBorder="1" applyAlignment="1">
      <alignment horizontal="center" wrapText="1"/>
    </xf>
    <xf numFmtId="165" fontId="32" fillId="4" borderId="2" xfId="1" applyFont="1" applyFill="1" applyBorder="1" applyAlignment="1">
      <alignment horizontal="center" wrapText="1"/>
    </xf>
    <xf numFmtId="165" fontId="16" fillId="5" borderId="2" xfId="1" applyFont="1" applyFill="1" applyBorder="1" applyAlignment="1">
      <alignment vertical="center"/>
    </xf>
    <xf numFmtId="165" fontId="16" fillId="4" borderId="2" xfId="1" applyFont="1" applyFill="1" applyBorder="1" applyAlignment="1">
      <alignment vertical="center"/>
    </xf>
    <xf numFmtId="165" fontId="17" fillId="5" borderId="2" xfId="1" applyFont="1" applyFill="1" applyBorder="1" applyAlignment="1">
      <alignment vertical="center"/>
    </xf>
    <xf numFmtId="165" fontId="17" fillId="4" borderId="2" xfId="1" applyFont="1" applyFill="1" applyBorder="1" applyAlignment="1">
      <alignment vertical="center"/>
    </xf>
    <xf numFmtId="165" fontId="9" fillId="3" borderId="17" xfId="1" applyFont="1" applyFill="1" applyBorder="1"/>
    <xf numFmtId="165" fontId="9" fillId="3" borderId="18" xfId="1" applyFont="1" applyFill="1" applyBorder="1"/>
    <xf numFmtId="0" fontId="0" fillId="0" borderId="0" xfId="0" applyFont="1" applyFill="1" applyBorder="1"/>
    <xf numFmtId="4" fontId="0" fillId="0" borderId="0" xfId="0" applyNumberFormat="1" applyFont="1" applyFill="1" applyBorder="1"/>
    <xf numFmtId="39" fontId="0" fillId="0" borderId="0" xfId="0" applyNumberFormat="1"/>
    <xf numFmtId="165" fontId="21" fillId="0" borderId="2" xfId="1" applyFont="1" applyBorder="1"/>
    <xf numFmtId="165" fontId="0" fillId="0" borderId="0" xfId="1" applyFont="1" applyBorder="1" applyAlignment="1"/>
    <xf numFmtId="165" fontId="0" fillId="0" borderId="0" xfId="1" applyFont="1" applyBorder="1"/>
    <xf numFmtId="0" fontId="9" fillId="0" borderId="0" xfId="0" applyFont="1" applyAlignment="1">
      <alignment wrapText="1"/>
    </xf>
    <xf numFmtId="168" fontId="0" fillId="0" borderId="2" xfId="0" applyNumberFormat="1" applyFont="1" applyFill="1" applyBorder="1"/>
    <xf numFmtId="165" fontId="16" fillId="5" borderId="2" xfId="1" applyFont="1" applyFill="1" applyBorder="1" applyAlignment="1"/>
    <xf numFmtId="165" fontId="19" fillId="5" borderId="2" xfId="1" applyFont="1" applyFill="1" applyBorder="1"/>
    <xf numFmtId="4" fontId="16" fillId="0" borderId="0" xfId="0" applyNumberFormat="1" applyFont="1" applyAlignment="1">
      <alignment vertical="center"/>
    </xf>
    <xf numFmtId="4" fontId="17" fillId="0" borderId="2" xfId="0" applyNumberFormat="1" applyFont="1" applyBorder="1" applyAlignment="1">
      <alignment vertical="center"/>
    </xf>
    <xf numFmtId="165" fontId="10" fillId="0" borderId="20" xfId="1" applyFont="1" applyFill="1" applyBorder="1"/>
    <xf numFmtId="165" fontId="10" fillId="0" borderId="22" xfId="1" applyFont="1" applyFill="1" applyBorder="1" applyAlignment="1">
      <alignment horizontal="right"/>
    </xf>
    <xf numFmtId="165" fontId="16" fillId="0" borderId="22" xfId="1" applyFont="1" applyFill="1" applyBorder="1" applyAlignment="1">
      <alignment vertical="center"/>
    </xf>
    <xf numFmtId="168" fontId="16" fillId="0" borderId="0" xfId="0" applyNumberFormat="1" applyFont="1" applyFill="1" applyBorder="1" applyAlignment="1">
      <alignment vertical="center"/>
    </xf>
    <xf numFmtId="0" fontId="32" fillId="0" borderId="2" xfId="0" applyFont="1" applyFill="1" applyBorder="1" applyAlignment="1">
      <alignment horizontal="center" wrapText="1"/>
    </xf>
    <xf numFmtId="4" fontId="10" fillId="0" borderId="2" xfId="1" applyNumberFormat="1" applyFont="1" applyFill="1" applyBorder="1"/>
    <xf numFmtId="4" fontId="10" fillId="0" borderId="2" xfId="1" applyNumberFormat="1" applyFont="1" applyFill="1" applyBorder="1" applyAlignment="1">
      <alignment horizontal="right"/>
    </xf>
    <xf numFmtId="0" fontId="16" fillId="0" borderId="2" xfId="0" applyFont="1" applyBorder="1" applyAlignment="1">
      <alignment vertical="center"/>
    </xf>
    <xf numFmtId="4" fontId="16" fillId="0" borderId="2" xfId="0" applyNumberFormat="1" applyFont="1" applyFill="1" applyBorder="1" applyAlignment="1">
      <alignment vertical="center"/>
    </xf>
    <xf numFmtId="0" fontId="32" fillId="3" borderId="7" xfId="0" applyFont="1" applyFill="1" applyBorder="1" applyAlignment="1">
      <alignment horizontal="center" wrapText="1"/>
    </xf>
    <xf numFmtId="0" fontId="32" fillId="3" borderId="24" xfId="0" applyFont="1" applyFill="1" applyBorder="1" applyAlignment="1">
      <alignment horizontal="center" wrapText="1"/>
    </xf>
    <xf numFmtId="0" fontId="32" fillId="0" borderId="25" xfId="0" applyFont="1" applyFill="1" applyBorder="1" applyAlignment="1">
      <alignment horizontal="center" wrapText="1"/>
    </xf>
    <xf numFmtId="4" fontId="32" fillId="0" borderId="16" xfId="0" applyNumberFormat="1" applyFont="1" applyFill="1" applyBorder="1" applyAlignment="1">
      <alignment horizontal="center" wrapText="1"/>
    </xf>
    <xf numFmtId="165" fontId="16" fillId="0" borderId="16" xfId="1" applyFont="1" applyFill="1" applyBorder="1" applyAlignment="1"/>
    <xf numFmtId="165" fontId="17" fillId="3" borderId="16" xfId="1" applyFont="1" applyFill="1" applyBorder="1" applyAlignment="1">
      <alignment vertical="center"/>
    </xf>
    <xf numFmtId="165" fontId="32" fillId="0" borderId="16" xfId="1" applyFont="1" applyFill="1" applyBorder="1"/>
    <xf numFmtId="165" fontId="16" fillId="0" borderId="16" xfId="1" applyFont="1" applyFill="1" applyBorder="1" applyAlignment="1">
      <alignment vertical="center"/>
    </xf>
    <xf numFmtId="165" fontId="17" fillId="0" borderId="16" xfId="1" applyFont="1" applyFill="1" applyBorder="1" applyAlignment="1">
      <alignment vertical="center"/>
    </xf>
    <xf numFmtId="165" fontId="10" fillId="0" borderId="26" xfId="1" applyFont="1" applyFill="1" applyBorder="1"/>
    <xf numFmtId="165" fontId="10" fillId="0" borderId="16" xfId="1" applyFont="1" applyFill="1" applyBorder="1"/>
    <xf numFmtId="165" fontId="10" fillId="0" borderId="27" xfId="1" applyFont="1" applyFill="1" applyBorder="1" applyAlignment="1">
      <alignment horizontal="right"/>
    </xf>
    <xf numFmtId="165" fontId="16" fillId="0" borderId="27" xfId="1" applyFont="1" applyFill="1" applyBorder="1" applyAlignment="1">
      <alignment vertical="center"/>
    </xf>
    <xf numFmtId="4" fontId="17" fillId="0" borderId="13" xfId="0" applyNumberFormat="1" applyFont="1" applyBorder="1"/>
    <xf numFmtId="165" fontId="17" fillId="3" borderId="13" xfId="1" applyFont="1" applyFill="1" applyBorder="1" applyAlignment="1">
      <alignment vertical="center"/>
    </xf>
    <xf numFmtId="165" fontId="17" fillId="3" borderId="28" xfId="1" applyFont="1" applyFill="1" applyBorder="1" applyAlignment="1">
      <alignment vertical="center"/>
    </xf>
    <xf numFmtId="0" fontId="14" fillId="8" borderId="2" xfId="0" applyFont="1" applyFill="1" applyBorder="1" applyAlignment="1">
      <alignment horizontal="center"/>
    </xf>
    <xf numFmtId="17" fontId="14" fillId="8" borderId="2" xfId="0" applyNumberFormat="1" applyFont="1" applyFill="1" applyBorder="1" applyAlignment="1">
      <alignment horizontal="center"/>
    </xf>
    <xf numFmtId="17" fontId="14" fillId="8" borderId="2" xfId="0" applyNumberFormat="1" applyFont="1" applyFill="1" applyBorder="1" applyAlignment="1">
      <alignment horizontal="center" vertical="center" wrapText="1"/>
    </xf>
    <xf numFmtId="165" fontId="21" fillId="0" borderId="20" xfId="1" applyFont="1" applyBorder="1"/>
    <xf numFmtId="4" fontId="16" fillId="0" borderId="20" xfId="0" applyNumberFormat="1" applyFont="1" applyBorder="1" applyAlignment="1">
      <alignment vertical="center"/>
    </xf>
    <xf numFmtId="165" fontId="21" fillId="7" borderId="2" xfId="1" applyFont="1" applyFill="1" applyBorder="1"/>
    <xf numFmtId="0" fontId="14" fillId="8" borderId="20" xfId="0" applyFont="1" applyFill="1" applyBorder="1" applyAlignment="1">
      <alignment horizontal="center"/>
    </xf>
    <xf numFmtId="165" fontId="14" fillId="8" borderId="20" xfId="1" applyFont="1" applyFill="1" applyBorder="1"/>
    <xf numFmtId="0" fontId="14" fillId="0" borderId="29" xfId="0" applyFont="1" applyBorder="1" applyAlignment="1"/>
    <xf numFmtId="0" fontId="14" fillId="0" borderId="30" xfId="0" applyFont="1" applyBorder="1" applyAlignment="1"/>
    <xf numFmtId="0" fontId="21" fillId="0" borderId="30" xfId="0" applyFont="1" applyBorder="1"/>
    <xf numFmtId="165" fontId="14" fillId="0" borderId="30" xfId="1" applyFont="1" applyBorder="1" applyAlignment="1">
      <alignment wrapText="1"/>
    </xf>
    <xf numFmtId="0" fontId="9" fillId="0" borderId="0" xfId="0" applyFont="1" applyAlignment="1"/>
    <xf numFmtId="0" fontId="9" fillId="0" borderId="0" xfId="0" applyFont="1" applyBorder="1" applyAlignment="1">
      <alignment wrapText="1"/>
    </xf>
    <xf numFmtId="0" fontId="0" fillId="9" borderId="0" xfId="0" applyFill="1"/>
    <xf numFmtId="165" fontId="11" fillId="9" borderId="0" xfId="1" applyFont="1" applyFill="1" applyBorder="1"/>
    <xf numFmtId="4" fontId="31" fillId="0" borderId="0" xfId="0" applyNumberFormat="1" applyFont="1"/>
    <xf numFmtId="165" fontId="14" fillId="8" borderId="20" xfId="0" applyNumberFormat="1" applyFont="1" applyFill="1" applyBorder="1" applyAlignment="1">
      <alignment horizontal="center"/>
    </xf>
    <xf numFmtId="0" fontId="37" fillId="0" borderId="0" xfId="0" applyFont="1" applyFill="1" applyAlignment="1">
      <alignment vertical="center" wrapText="1"/>
    </xf>
    <xf numFmtId="4" fontId="16" fillId="0" borderId="0" xfId="0" applyNumberFormat="1" applyFont="1" applyFill="1" applyAlignment="1">
      <alignment vertical="center"/>
    </xf>
    <xf numFmtId="165" fontId="18" fillId="0" borderId="0" xfId="1" applyFont="1" applyFill="1" applyBorder="1"/>
    <xf numFmtId="171" fontId="0" fillId="0" borderId="0" xfId="0" applyNumberFormat="1" applyFont="1" applyFill="1"/>
    <xf numFmtId="0" fontId="5" fillId="0" borderId="0" xfId="0" applyFont="1" applyAlignment="1">
      <alignment wrapText="1"/>
    </xf>
    <xf numFmtId="0" fontId="5" fillId="0" borderId="0" xfId="0" applyFont="1" applyBorder="1" applyAlignment="1"/>
    <xf numFmtId="165" fontId="21" fillId="10" borderId="20" xfId="0" applyNumberFormat="1" applyFont="1" applyFill="1" applyBorder="1" applyAlignment="1">
      <alignment horizontal="center" vertical="center"/>
    </xf>
    <xf numFmtId="165" fontId="21" fillId="10" borderId="2" xfId="0" applyNumberFormat="1" applyFont="1" applyFill="1" applyBorder="1" applyAlignment="1">
      <alignment horizontal="center" vertical="center"/>
    </xf>
    <xf numFmtId="165" fontId="21" fillId="7" borderId="20" xfId="1" applyFont="1" applyFill="1" applyBorder="1"/>
    <xf numFmtId="0" fontId="16" fillId="0" borderId="20" xfId="0" applyFont="1" applyBorder="1" applyAlignment="1">
      <alignment vertical="center"/>
    </xf>
    <xf numFmtId="39" fontId="21" fillId="0" borderId="20" xfId="1" applyNumberFormat="1" applyFont="1" applyBorder="1"/>
    <xf numFmtId="165" fontId="14" fillId="0" borderId="30" xfId="1" applyFont="1" applyBorder="1" applyAlignment="1"/>
    <xf numFmtId="39" fontId="0" fillId="0" borderId="32" xfId="0" applyNumberFormat="1" applyBorder="1" applyAlignment="1"/>
    <xf numFmtId="172" fontId="0" fillId="0" borderId="0" xfId="0" applyNumberFormat="1"/>
    <xf numFmtId="0" fontId="32" fillId="5" borderId="33" xfId="0" applyFont="1" applyFill="1" applyBorder="1" applyAlignment="1">
      <alignment horizontal="center" wrapText="1"/>
    </xf>
    <xf numFmtId="0" fontId="32" fillId="5" borderId="34" xfId="0" applyFont="1" applyFill="1" applyBorder="1" applyAlignment="1">
      <alignment horizontal="center" wrapText="1"/>
    </xf>
    <xf numFmtId="4" fontId="32" fillId="3" borderId="13" xfId="1" applyNumberFormat="1" applyFont="1" applyFill="1" applyBorder="1"/>
    <xf numFmtId="0" fontId="9" fillId="0" borderId="0" xfId="0" applyFont="1"/>
    <xf numFmtId="0" fontId="14" fillId="8" borderId="6" xfId="0" applyFont="1" applyFill="1" applyBorder="1" applyAlignment="1">
      <alignment horizontal="center"/>
    </xf>
    <xf numFmtId="0" fontId="14" fillId="8" borderId="7" xfId="0" applyFont="1" applyFill="1" applyBorder="1" applyAlignment="1">
      <alignment horizontal="center"/>
    </xf>
    <xf numFmtId="17" fontId="14" fillId="8" borderId="7" xfId="0" applyNumberFormat="1" applyFont="1" applyFill="1" applyBorder="1" applyAlignment="1">
      <alignment horizontal="center"/>
    </xf>
    <xf numFmtId="17" fontId="14" fillId="8" borderId="25" xfId="0" applyNumberFormat="1" applyFont="1" applyFill="1" applyBorder="1" applyAlignment="1">
      <alignment horizontal="center"/>
    </xf>
    <xf numFmtId="17" fontId="21" fillId="0" borderId="31" xfId="0" applyNumberFormat="1" applyFont="1" applyBorder="1" applyAlignment="1">
      <alignment horizontal="center" vertical="center"/>
    </xf>
    <xf numFmtId="165" fontId="21" fillId="0" borderId="26" xfId="1" applyFont="1" applyBorder="1"/>
    <xf numFmtId="0" fontId="14" fillId="8" borderId="31" xfId="0" applyFont="1" applyFill="1" applyBorder="1" applyAlignment="1">
      <alignment horizontal="center"/>
    </xf>
    <xf numFmtId="165" fontId="14" fillId="8" borderId="26" xfId="1" applyFont="1" applyFill="1" applyBorder="1"/>
    <xf numFmtId="0" fontId="14" fillId="0" borderId="35" xfId="0" applyFont="1" applyBorder="1" applyAlignment="1"/>
    <xf numFmtId="0" fontId="14" fillId="0" borderId="36" xfId="0" applyFont="1" applyBorder="1" applyAlignment="1"/>
    <xf numFmtId="0" fontId="21" fillId="0" borderId="36" xfId="0" applyFont="1" applyBorder="1"/>
    <xf numFmtId="165" fontId="14" fillId="0" borderId="36" xfId="1" applyFont="1" applyBorder="1" applyAlignment="1">
      <alignment wrapText="1"/>
    </xf>
    <xf numFmtId="165" fontId="14" fillId="0" borderId="36" xfId="1" applyFont="1" applyBorder="1" applyAlignment="1"/>
    <xf numFmtId="39" fontId="0" fillId="0" borderId="37" xfId="0" applyNumberFormat="1" applyBorder="1" applyAlignment="1"/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vertical="center"/>
    </xf>
    <xf numFmtId="4" fontId="16" fillId="0" borderId="16" xfId="0" applyNumberFormat="1" applyFont="1" applyBorder="1" applyAlignment="1">
      <alignment vertical="center"/>
    </xf>
    <xf numFmtId="165" fontId="14" fillId="0" borderId="37" xfId="1" applyFont="1" applyBorder="1" applyAlignment="1">
      <alignment wrapText="1"/>
    </xf>
    <xf numFmtId="165" fontId="0" fillId="0" borderId="0" xfId="0" applyNumberFormat="1" applyBorder="1"/>
    <xf numFmtId="0" fontId="38" fillId="0" borderId="0" xfId="0" applyFont="1" applyFill="1" applyBorder="1"/>
    <xf numFmtId="0" fontId="23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left"/>
    </xf>
    <xf numFmtId="4" fontId="23" fillId="0" borderId="0" xfId="1" applyNumberFormat="1" applyFont="1" applyFill="1" applyBorder="1" applyAlignment="1">
      <alignment horizontal="right"/>
    </xf>
    <xf numFmtId="0" fontId="6" fillId="0" borderId="0" xfId="0" applyFont="1" applyFill="1" applyBorder="1"/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4" fontId="38" fillId="0" borderId="0" xfId="1" applyNumberFormat="1" applyFont="1" applyFill="1" applyBorder="1" applyAlignment="1">
      <alignment horizontal="right"/>
    </xf>
    <xf numFmtId="4" fontId="38" fillId="0" borderId="0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14" fontId="38" fillId="0" borderId="0" xfId="0" applyNumberFormat="1" applyFont="1" applyFill="1" applyBorder="1" applyAlignment="1">
      <alignment horizontal="right" vertical="center"/>
    </xf>
    <xf numFmtId="0" fontId="15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4" fontId="7" fillId="0" borderId="7" xfId="1" applyNumberFormat="1" applyFont="1" applyFill="1" applyBorder="1" applyAlignment="1">
      <alignment horizontal="center" vertical="center"/>
    </xf>
    <xf numFmtId="4" fontId="7" fillId="0" borderId="7" xfId="0" applyNumberFormat="1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7" fillId="7" borderId="8" xfId="0" applyFont="1" applyFill="1" applyBorder="1" applyAlignment="1">
      <alignment horizontal="center"/>
    </xf>
    <xf numFmtId="0" fontId="6" fillId="7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/>
    </xf>
    <xf numFmtId="0" fontId="18" fillId="0" borderId="13" xfId="0" applyFont="1" applyFill="1" applyBorder="1" applyAlignment="1">
      <alignment horizontal="left" vertical="center"/>
    </xf>
    <xf numFmtId="0" fontId="18" fillId="0" borderId="13" xfId="0" applyFont="1" applyFill="1" applyBorder="1" applyAlignment="1">
      <alignment horizontal="center" vertical="center"/>
    </xf>
    <xf numFmtId="0" fontId="26" fillId="0" borderId="13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center"/>
    </xf>
    <xf numFmtId="4" fontId="7" fillId="0" borderId="13" xfId="1" applyNumberFormat="1" applyFont="1" applyFill="1" applyBorder="1" applyAlignment="1">
      <alignment horizontal="right"/>
    </xf>
    <xf numFmtId="174" fontId="26" fillId="0" borderId="13" xfId="0" applyNumberFormat="1" applyFont="1" applyFill="1" applyBorder="1" applyAlignment="1">
      <alignment horizontal="center" vertical="center"/>
    </xf>
    <xf numFmtId="0" fontId="18" fillId="0" borderId="28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 vertical="center"/>
    </xf>
    <xf numFmtId="174" fontId="26" fillId="0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0" fontId="39" fillId="0" borderId="0" xfId="0" applyFont="1" applyFill="1" applyBorder="1" applyAlignment="1">
      <alignment horizontal="center"/>
    </xf>
    <xf numFmtId="0" fontId="38" fillId="0" borderId="0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right" vertical="center"/>
    </xf>
    <xf numFmtId="0" fontId="38" fillId="0" borderId="0" xfId="0" applyFont="1" applyFill="1" applyBorder="1" applyAlignment="1">
      <alignment horizontal="left"/>
    </xf>
    <xf numFmtId="0" fontId="0" fillId="0" borderId="13" xfId="0" applyBorder="1"/>
    <xf numFmtId="4" fontId="0" fillId="0" borderId="1" xfId="0" applyNumberFormat="1" applyBorder="1"/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4" fontId="20" fillId="0" borderId="0" xfId="1" applyNumberFormat="1" applyFont="1" applyFill="1" applyBorder="1" applyAlignment="1">
      <alignment horizontal="right"/>
    </xf>
    <xf numFmtId="0" fontId="40" fillId="0" borderId="0" xfId="0" applyFont="1"/>
    <xf numFmtId="4" fontId="30" fillId="0" borderId="28" xfId="4" applyNumberFormat="1" applyBorder="1" applyAlignment="1" applyProtection="1"/>
    <xf numFmtId="0" fontId="43" fillId="0" borderId="25" xfId="0" applyFont="1" applyBorder="1" applyAlignment="1">
      <alignment horizontal="center"/>
    </xf>
    <xf numFmtId="49" fontId="0" fillId="0" borderId="0" xfId="0" applyNumberFormat="1" applyFont="1" applyFill="1"/>
    <xf numFmtId="165" fontId="0" fillId="0" borderId="0" xfId="1" applyFont="1" applyFill="1"/>
    <xf numFmtId="165" fontId="10" fillId="0" borderId="22" xfId="1" applyFont="1" applyFill="1" applyBorder="1"/>
    <xf numFmtId="165" fontId="10" fillId="0" borderId="27" xfId="1" applyFont="1" applyFill="1" applyBorder="1"/>
    <xf numFmtId="165" fontId="11" fillId="3" borderId="18" xfId="1" applyFont="1" applyFill="1" applyBorder="1"/>
    <xf numFmtId="0" fontId="14" fillId="3" borderId="6" xfId="0" applyFont="1" applyFill="1" applyBorder="1" applyAlignment="1"/>
    <xf numFmtId="0" fontId="14" fillId="3" borderId="7" xfId="0" applyFont="1" applyFill="1" applyBorder="1" applyAlignment="1"/>
    <xf numFmtId="0" fontId="14" fillId="3" borderId="8" xfId="0" applyFont="1" applyFill="1" applyBorder="1" applyAlignment="1"/>
    <xf numFmtId="0" fontId="14" fillId="3" borderId="2" xfId="0" applyFont="1" applyFill="1" applyBorder="1" applyAlignment="1"/>
    <xf numFmtId="165" fontId="0" fillId="0" borderId="2" xfId="0" applyNumberFormat="1" applyBorder="1"/>
    <xf numFmtId="165" fontId="9" fillId="3" borderId="7" xfId="1" applyFont="1" applyFill="1" applyBorder="1"/>
    <xf numFmtId="0" fontId="0" fillId="0" borderId="7" xfId="0" applyBorder="1"/>
    <xf numFmtId="0" fontId="0" fillId="0" borderId="0" xfId="0" applyAlignment="1"/>
    <xf numFmtId="0" fontId="15" fillId="0" borderId="0" xfId="0" applyFont="1" applyFill="1" applyBorder="1" applyAlignment="1"/>
    <xf numFmtId="4" fontId="30" fillId="0" borderId="19" xfId="4" applyNumberFormat="1" applyBorder="1" applyAlignment="1" applyProtection="1"/>
    <xf numFmtId="4" fontId="0" fillId="0" borderId="13" xfId="0" applyNumberFormat="1" applyBorder="1"/>
    <xf numFmtId="0" fontId="22" fillId="0" borderId="0" xfId="0" applyFont="1" applyAlignment="1"/>
    <xf numFmtId="0" fontId="35" fillId="0" borderId="2" xfId="0" applyFont="1" applyBorder="1" applyAlignment="1">
      <alignment vertical="center"/>
    </xf>
    <xf numFmtId="0" fontId="44" fillId="7" borderId="0" xfId="0" applyFont="1" applyFill="1" applyBorder="1" applyAlignment="1">
      <alignment vertical="center"/>
    </xf>
    <xf numFmtId="0" fontId="9" fillId="0" borderId="0" xfId="0" applyFont="1" applyFill="1"/>
    <xf numFmtId="165" fontId="9" fillId="0" borderId="0" xfId="0" applyNumberFormat="1" applyFont="1" applyFill="1"/>
    <xf numFmtId="4" fontId="38" fillId="0" borderId="0" xfId="0" applyNumberFormat="1" applyFont="1" applyFill="1" applyBorder="1"/>
    <xf numFmtId="165" fontId="38" fillId="0" borderId="0" xfId="0" applyNumberFormat="1" applyFont="1" applyFill="1" applyBorder="1"/>
    <xf numFmtId="175" fontId="11" fillId="0" borderId="0" xfId="0" applyNumberFormat="1" applyFont="1"/>
    <xf numFmtId="0" fontId="11" fillId="0" borderId="0" xfId="0" applyFont="1" applyAlignment="1"/>
    <xf numFmtId="165" fontId="0" fillId="0" borderId="13" xfId="1" applyFont="1" applyBorder="1"/>
    <xf numFmtId="4" fontId="15" fillId="4" borderId="2" xfId="1" applyNumberFormat="1" applyFont="1" applyFill="1" applyBorder="1"/>
    <xf numFmtId="4" fontId="10" fillId="0" borderId="22" xfId="1" applyNumberFormat="1" applyFont="1" applyFill="1" applyBorder="1" applyAlignment="1">
      <alignment horizontal="right"/>
    </xf>
    <xf numFmtId="4" fontId="16" fillId="0" borderId="22" xfId="0" applyNumberFormat="1" applyFont="1" applyFill="1" applyBorder="1" applyAlignment="1">
      <alignment vertical="center"/>
    </xf>
    <xf numFmtId="165" fontId="27" fillId="0" borderId="21" xfId="1" applyFont="1" applyFill="1" applyBorder="1"/>
    <xf numFmtId="4" fontId="17" fillId="3" borderId="2" xfId="0" applyNumberFormat="1" applyFont="1" applyFill="1" applyBorder="1" applyAlignment="1">
      <alignment vertical="center"/>
    </xf>
    <xf numFmtId="4" fontId="17" fillId="3" borderId="13" xfId="0" applyNumberFormat="1" applyFont="1" applyFill="1" applyBorder="1"/>
    <xf numFmtId="0" fontId="9" fillId="5" borderId="0" xfId="0" applyFont="1" applyFill="1"/>
    <xf numFmtId="0" fontId="19" fillId="3" borderId="0" xfId="0" applyFont="1" applyFill="1" applyBorder="1" applyAlignment="1">
      <alignment horizontal="center" wrapText="1"/>
    </xf>
    <xf numFmtId="0" fontId="19" fillId="0" borderId="0" xfId="0" applyFont="1" applyFill="1" applyBorder="1" applyAlignment="1">
      <alignment horizontal="center" wrapText="1"/>
    </xf>
    <xf numFmtId="0" fontId="19" fillId="0" borderId="2" xfId="0" applyFont="1" applyFill="1" applyBorder="1" applyAlignment="1">
      <alignment horizontal="center" wrapText="1"/>
    </xf>
    <xf numFmtId="0" fontId="6" fillId="0" borderId="8" xfId="0" applyFont="1" applyFill="1" applyBorder="1" applyAlignment="1">
      <alignment horizontal="center" vertical="center" wrapText="1"/>
    </xf>
    <xf numFmtId="165" fontId="19" fillId="5" borderId="2" xfId="1" applyFont="1" applyFill="1" applyBorder="1" applyAlignment="1">
      <alignment horizontal="center" wrapText="1"/>
    </xf>
    <xf numFmtId="165" fontId="19" fillId="4" borderId="2" xfId="1" applyFont="1" applyFill="1" applyBorder="1" applyAlignment="1">
      <alignment horizontal="center" wrapText="1"/>
    </xf>
    <xf numFmtId="4" fontId="19" fillId="0" borderId="2" xfId="0" applyNumberFormat="1" applyFont="1" applyFill="1" applyBorder="1" applyAlignment="1">
      <alignment horizontal="center" wrapText="1"/>
    </xf>
    <xf numFmtId="4" fontId="19" fillId="0" borderId="16" xfId="0" applyNumberFormat="1" applyFont="1" applyFill="1" applyBorder="1" applyAlignment="1">
      <alignment horizontal="center" wrapText="1"/>
    </xf>
    <xf numFmtId="4" fontId="19" fillId="0" borderId="0" xfId="0" applyNumberFormat="1" applyFont="1" applyFill="1" applyBorder="1" applyAlignment="1">
      <alignment horizontal="center" wrapText="1"/>
    </xf>
    <xf numFmtId="169" fontId="8" fillId="0" borderId="9" xfId="0" applyNumberFormat="1" applyFont="1" applyBorder="1"/>
    <xf numFmtId="169" fontId="8" fillId="0" borderId="9" xfId="0" applyNumberFormat="1" applyFont="1" applyBorder="1" applyAlignment="1">
      <alignment wrapText="1"/>
    </xf>
    <xf numFmtId="0" fontId="9" fillId="3" borderId="0" xfId="0" applyFont="1" applyFill="1"/>
    <xf numFmtId="169" fontId="6" fillId="0" borderId="9" xfId="0" applyNumberFormat="1" applyFont="1" applyFill="1" applyBorder="1" applyAlignment="1">
      <alignment horizontal="left" wrapText="1"/>
    </xf>
    <xf numFmtId="4" fontId="19" fillId="0" borderId="2" xfId="1" applyNumberFormat="1" applyFont="1" applyFill="1" applyBorder="1"/>
    <xf numFmtId="165" fontId="19" fillId="0" borderId="16" xfId="1" applyFont="1" applyFill="1" applyBorder="1"/>
    <xf numFmtId="4" fontId="19" fillId="0" borderId="0" xfId="1" applyNumberFormat="1" applyFont="1" applyFill="1" applyBorder="1"/>
    <xf numFmtId="169" fontId="8" fillId="0" borderId="10" xfId="0" applyNumberFormat="1" applyFont="1" applyBorder="1"/>
    <xf numFmtId="4" fontId="9" fillId="0" borderId="0" xfId="0" applyNumberFormat="1" applyFont="1" applyFill="1"/>
    <xf numFmtId="0" fontId="19" fillId="5" borderId="2" xfId="0" applyFont="1" applyFill="1" applyBorder="1" applyAlignment="1">
      <alignment horizontal="center" wrapText="1"/>
    </xf>
    <xf numFmtId="169" fontId="6" fillId="0" borderId="11" xfId="0" applyNumberFormat="1" applyFont="1" applyFill="1" applyBorder="1" applyAlignment="1">
      <alignment horizontal="center"/>
    </xf>
    <xf numFmtId="165" fontId="19" fillId="0" borderId="2" xfId="1" applyFont="1" applyFill="1" applyBorder="1"/>
    <xf numFmtId="165" fontId="9" fillId="0" borderId="2" xfId="1" applyFont="1" applyFill="1" applyBorder="1"/>
    <xf numFmtId="165" fontId="9" fillId="0" borderId="12" xfId="0" applyNumberFormat="1" applyFont="1" applyFill="1" applyBorder="1"/>
    <xf numFmtId="165" fontId="9" fillId="0" borderId="2" xfId="0" applyNumberFormat="1" applyFont="1" applyFill="1" applyBorder="1"/>
    <xf numFmtId="169" fontId="8" fillId="0" borderId="11" xfId="0" applyNumberFormat="1" applyFont="1" applyBorder="1"/>
    <xf numFmtId="169" fontId="6" fillId="0" borderId="10" xfId="0" applyNumberFormat="1" applyFont="1" applyFill="1" applyBorder="1" applyAlignment="1">
      <alignment horizontal="center"/>
    </xf>
    <xf numFmtId="0" fontId="6" fillId="0" borderId="9" xfId="0" applyFont="1" applyFill="1" applyBorder="1"/>
    <xf numFmtId="4" fontId="19" fillId="5" borderId="2" xfId="1" applyNumberFormat="1" applyFont="1" applyFill="1" applyBorder="1"/>
    <xf numFmtId="4" fontId="19" fillId="4" borderId="2" xfId="1" applyNumberFormat="1" applyFont="1" applyFill="1" applyBorder="1"/>
    <xf numFmtId="4" fontId="27" fillId="5" borderId="2" xfId="1" applyNumberFormat="1" applyFont="1" applyFill="1" applyBorder="1"/>
    <xf numFmtId="4" fontId="15" fillId="4" borderId="0" xfId="1" applyNumberFormat="1" applyFont="1" applyFill="1" applyBorder="1"/>
    <xf numFmtId="4" fontId="15" fillId="3" borderId="2" xfId="1" applyNumberFormat="1" applyFont="1" applyFill="1" applyBorder="1"/>
    <xf numFmtId="4" fontId="15" fillId="0" borderId="0" xfId="1" applyNumberFormat="1" applyFont="1" applyFill="1" applyBorder="1"/>
    <xf numFmtId="0" fontId="6" fillId="0" borderId="9" xfId="0" applyFont="1" applyBorder="1"/>
    <xf numFmtId="0" fontId="9" fillId="4" borderId="0" xfId="0" applyFont="1" applyFill="1"/>
    <xf numFmtId="169" fontId="6" fillId="3" borderId="1" xfId="0" applyNumberFormat="1" applyFont="1" applyFill="1" applyBorder="1" applyAlignment="1">
      <alignment horizontal="center"/>
    </xf>
    <xf numFmtId="4" fontId="19" fillId="4" borderId="0" xfId="1" applyNumberFormat="1" applyFont="1" applyFill="1" applyBorder="1"/>
    <xf numFmtId="0" fontId="9" fillId="3" borderId="0" xfId="0" applyFont="1" applyFill="1" applyBorder="1"/>
    <xf numFmtId="0" fontId="9" fillId="4" borderId="0" xfId="0" applyFont="1" applyFill="1" applyBorder="1"/>
    <xf numFmtId="4" fontId="9" fillId="3" borderId="0" xfId="0" applyNumberFormat="1" applyFont="1" applyFill="1" applyBorder="1"/>
    <xf numFmtId="0" fontId="9" fillId="0" borderId="0" xfId="0" applyFont="1" applyFill="1" applyBorder="1"/>
    <xf numFmtId="4" fontId="9" fillId="0" borderId="0" xfId="0" applyNumberFormat="1" applyFont="1" applyFill="1" applyBorder="1"/>
    <xf numFmtId="165" fontId="9" fillId="3" borderId="18" xfId="4" applyNumberFormat="1" applyFont="1" applyFill="1" applyBorder="1" applyAlignment="1" applyProtection="1"/>
    <xf numFmtId="165" fontId="9" fillId="0" borderId="0" xfId="0" applyNumberFormat="1" applyFont="1" applyFill="1" applyBorder="1"/>
    <xf numFmtId="4" fontId="9" fillId="4" borderId="0" xfId="0" applyNumberFormat="1" applyFont="1" applyFill="1" applyBorder="1"/>
    <xf numFmtId="0" fontId="9" fillId="3" borderId="3" xfId="0" applyFont="1" applyFill="1" applyBorder="1"/>
    <xf numFmtId="0" fontId="9" fillId="4" borderId="3" xfId="0" applyFont="1" applyFill="1" applyBorder="1"/>
    <xf numFmtId="169" fontId="6" fillId="0" borderId="0" xfId="0" applyNumberFormat="1" applyFont="1" applyFill="1" applyBorder="1" applyAlignment="1">
      <alignment horizontal="center"/>
    </xf>
    <xf numFmtId="4" fontId="9" fillId="5" borderId="0" xfId="0" applyNumberFormat="1" applyFont="1" applyFill="1"/>
    <xf numFmtId="4" fontId="9" fillId="4" borderId="0" xfId="0" applyNumberFormat="1" applyFont="1" applyFill="1"/>
    <xf numFmtId="165" fontId="9" fillId="4" borderId="0" xfId="1" applyFont="1" applyFill="1"/>
    <xf numFmtId="165" fontId="9" fillId="4" borderId="0" xfId="0" applyNumberFormat="1" applyFont="1" applyFill="1"/>
    <xf numFmtId="170" fontId="9" fillId="4" borderId="0" xfId="0" applyNumberFormat="1" applyFont="1" applyFill="1"/>
    <xf numFmtId="165" fontId="9" fillId="0" borderId="0" xfId="1" applyFont="1" applyFill="1"/>
    <xf numFmtId="165" fontId="16" fillId="10" borderId="2" xfId="1" applyFont="1" applyFill="1" applyBorder="1" applyAlignment="1">
      <alignment vertical="center"/>
    </xf>
    <xf numFmtId="0" fontId="6" fillId="0" borderId="39" xfId="0" applyFont="1" applyFill="1" applyBorder="1" applyAlignment="1">
      <alignment horizontal="center" vertical="center" wrapText="1"/>
    </xf>
    <xf numFmtId="0" fontId="19" fillId="5" borderId="34" xfId="0" applyFont="1" applyFill="1" applyBorder="1" applyAlignment="1">
      <alignment horizontal="center" wrapText="1"/>
    </xf>
    <xf numFmtId="0" fontId="19" fillId="4" borderId="34" xfId="0" applyFont="1" applyFill="1" applyBorder="1" applyAlignment="1">
      <alignment horizontal="center" wrapText="1"/>
    </xf>
    <xf numFmtId="0" fontId="19" fillId="0" borderId="34" xfId="0" applyFont="1" applyFill="1" applyBorder="1" applyAlignment="1">
      <alignment horizontal="center" wrapText="1"/>
    </xf>
    <xf numFmtId="0" fontId="19" fillId="0" borderId="54" xfId="0" applyFont="1" applyFill="1" applyBorder="1" applyAlignment="1">
      <alignment horizontal="center" wrapText="1"/>
    </xf>
    <xf numFmtId="0" fontId="6" fillId="3" borderId="55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center" wrapText="1"/>
    </xf>
    <xf numFmtId="0" fontId="19" fillId="4" borderId="33" xfId="0" applyFont="1" applyFill="1" applyBorder="1" applyAlignment="1">
      <alignment horizontal="center" wrapText="1"/>
    </xf>
    <xf numFmtId="0" fontId="19" fillId="3" borderId="33" xfId="0" applyFont="1" applyFill="1" applyBorder="1" applyAlignment="1">
      <alignment horizontal="center" wrapText="1"/>
    </xf>
    <xf numFmtId="0" fontId="19" fillId="3" borderId="56" xfId="0" applyFont="1" applyFill="1" applyBorder="1" applyAlignment="1">
      <alignment horizontal="center" wrapText="1"/>
    </xf>
    <xf numFmtId="4" fontId="19" fillId="3" borderId="13" xfId="1" applyNumberFormat="1" applyFont="1" applyFill="1" applyBorder="1"/>
    <xf numFmtId="165" fontId="11" fillId="0" borderId="0" xfId="0" applyNumberFormat="1" applyFont="1" applyFill="1" applyBorder="1"/>
    <xf numFmtId="165" fontId="21" fillId="4" borderId="2" xfId="0" applyNumberFormat="1" applyFont="1" applyFill="1" applyBorder="1"/>
    <xf numFmtId="0" fontId="0" fillId="9" borderId="2" xfId="0" applyFill="1" applyBorder="1"/>
    <xf numFmtId="165" fontId="0" fillId="9" borderId="2" xfId="0" applyNumberFormat="1" applyFill="1" applyBorder="1"/>
    <xf numFmtId="0" fontId="9" fillId="9" borderId="2" xfId="0" applyFont="1" applyFill="1" applyBorder="1" applyAlignment="1">
      <alignment wrapText="1"/>
    </xf>
    <xf numFmtId="4" fontId="0" fillId="9" borderId="2" xfId="0" applyNumberFormat="1" applyFill="1" applyBorder="1"/>
    <xf numFmtId="165" fontId="31" fillId="9" borderId="2" xfId="1" applyFont="1" applyFill="1" applyBorder="1" applyAlignment="1"/>
    <xf numFmtId="39" fontId="0" fillId="0" borderId="2" xfId="1" applyNumberFormat="1" applyFont="1" applyBorder="1" applyAlignment="1"/>
    <xf numFmtId="39" fontId="11" fillId="9" borderId="2" xfId="1" applyNumberFormat="1" applyFont="1" applyFill="1" applyBorder="1" applyAlignment="1">
      <alignment vertical="center"/>
    </xf>
    <xf numFmtId="0" fontId="11" fillId="9" borderId="2" xfId="0" applyFont="1" applyFill="1" applyBorder="1" applyAlignment="1">
      <alignment horizontal="center"/>
    </xf>
    <xf numFmtId="0" fontId="0" fillId="0" borderId="0" xfId="0" applyFill="1" applyBorder="1"/>
    <xf numFmtId="165" fontId="21" fillId="0" borderId="0" xfId="0" applyNumberFormat="1" applyFont="1" applyFill="1" applyBorder="1"/>
    <xf numFmtId="39" fontId="0" fillId="0" borderId="0" xfId="1" applyNumberFormat="1" applyFont="1" applyFill="1" applyBorder="1" applyAlignment="1"/>
    <xf numFmtId="39" fontId="11" fillId="0" borderId="0" xfId="1" applyNumberFormat="1" applyFont="1" applyFill="1" applyBorder="1" applyAlignment="1">
      <alignment vertical="center"/>
    </xf>
    <xf numFmtId="39" fontId="0" fillId="0" borderId="0" xfId="1" applyNumberFormat="1" applyFont="1" applyBorder="1" applyAlignment="1"/>
    <xf numFmtId="165" fontId="11" fillId="5" borderId="2" xfId="0" applyNumberFormat="1" applyFont="1" applyFill="1" applyBorder="1"/>
    <xf numFmtId="0" fontId="11" fillId="5" borderId="2" xfId="0" applyFont="1" applyFill="1" applyBorder="1"/>
    <xf numFmtId="165" fontId="19" fillId="0" borderId="2" xfId="1" applyFont="1" applyFill="1" applyBorder="1" applyAlignment="1">
      <alignment horizontal="center" wrapText="1"/>
    </xf>
    <xf numFmtId="165" fontId="16" fillId="10" borderId="2" xfId="1" applyFont="1" applyFill="1" applyBorder="1" applyAlignment="1"/>
    <xf numFmtId="0" fontId="19" fillId="0" borderId="0" xfId="0" applyFont="1" applyFill="1" applyAlignment="1">
      <alignment vertical="center" wrapText="1"/>
    </xf>
    <xf numFmtId="0" fontId="27" fillId="0" borderId="0" xfId="0" applyFont="1" applyFill="1" applyAlignment="1">
      <alignment horizontal="left" vertical="center" wrapText="1" indent="1"/>
    </xf>
    <xf numFmtId="0" fontId="19" fillId="0" borderId="0" xfId="0" applyFont="1" applyFill="1" applyAlignment="1">
      <alignment horizontal="left" vertical="center" wrapText="1" indent="1"/>
    </xf>
    <xf numFmtId="0" fontId="36" fillId="0" borderId="0" xfId="0" applyFont="1" applyAlignment="1">
      <alignment horizontal="left" vertical="center" wrapText="1" indent="1"/>
    </xf>
    <xf numFmtId="0" fontId="27" fillId="0" borderId="0" xfId="0" applyFont="1" applyFill="1"/>
    <xf numFmtId="4" fontId="27" fillId="0" borderId="0" xfId="0" applyNumberFormat="1" applyFont="1" applyFill="1" applyBorder="1" applyAlignment="1">
      <alignment horizontal="right" vertical="center" wrapText="1"/>
    </xf>
    <xf numFmtId="4" fontId="27" fillId="0" borderId="53" xfId="0" applyNumberFormat="1" applyFont="1" applyFill="1" applyBorder="1" applyAlignment="1">
      <alignment horizontal="right" vertical="center" wrapText="1"/>
    </xf>
    <xf numFmtId="4" fontId="19" fillId="0" borderId="0" xfId="0" applyNumberFormat="1" applyFont="1" applyFill="1" applyBorder="1" applyAlignment="1">
      <alignment horizontal="right" vertical="center" wrapText="1"/>
    </xf>
    <xf numFmtId="4" fontId="27" fillId="7" borderId="0" xfId="0" applyNumberFormat="1" applyFont="1" applyFill="1" applyAlignment="1">
      <alignment horizontal="right" vertical="center" wrapText="1"/>
    </xf>
    <xf numFmtId="4" fontId="19" fillId="0" borderId="52" xfId="0" applyNumberFormat="1" applyFont="1" applyFill="1" applyBorder="1" applyAlignment="1">
      <alignment horizontal="right" vertical="center" wrapText="1"/>
    </xf>
    <xf numFmtId="165" fontId="19" fillId="0" borderId="52" xfId="0" applyNumberFormat="1" applyFont="1" applyFill="1" applyBorder="1" applyAlignment="1">
      <alignment horizontal="right" vertical="center" wrapText="1"/>
    </xf>
    <xf numFmtId="165" fontId="19" fillId="0" borderId="0" xfId="0" applyNumberFormat="1" applyFont="1" applyFill="1" applyBorder="1" applyAlignment="1">
      <alignment horizontal="right" vertical="center" wrapText="1"/>
    </xf>
    <xf numFmtId="165" fontId="19" fillId="0" borderId="21" xfId="1" applyFont="1" applyFill="1" applyBorder="1" applyAlignment="1">
      <alignment horizontal="center" wrapText="1"/>
    </xf>
    <xf numFmtId="165" fontId="19" fillId="0" borderId="0" xfId="0" applyNumberFormat="1" applyFont="1" applyFill="1" applyBorder="1" applyAlignment="1">
      <alignment vertical="top" wrapText="1"/>
    </xf>
    <xf numFmtId="4" fontId="19" fillId="0" borderId="0" xfId="0" applyNumberFormat="1" applyFont="1" applyFill="1" applyAlignment="1">
      <alignment horizontal="right" vertical="center" wrapText="1"/>
    </xf>
    <xf numFmtId="0" fontId="5" fillId="4" borderId="19" xfId="0" applyFont="1" applyFill="1" applyBorder="1" applyAlignment="1">
      <alignment horizontal="center"/>
    </xf>
    <xf numFmtId="165" fontId="5" fillId="4" borderId="56" xfId="1" applyFont="1" applyFill="1" applyBorder="1" applyAlignment="1">
      <alignment horizontal="center"/>
    </xf>
    <xf numFmtId="0" fontId="28" fillId="0" borderId="48" xfId="0" applyFont="1" applyBorder="1"/>
    <xf numFmtId="165" fontId="28" fillId="0" borderId="54" xfId="1" applyFont="1" applyBorder="1"/>
    <xf numFmtId="0" fontId="28" fillId="0" borderId="42" xfId="0" applyFont="1" applyBorder="1"/>
    <xf numFmtId="39" fontId="28" fillId="0" borderId="16" xfId="1" applyNumberFormat="1" applyFont="1" applyBorder="1"/>
    <xf numFmtId="0" fontId="5" fillId="0" borderId="48" xfId="0" applyFont="1" applyBorder="1"/>
    <xf numFmtId="0" fontId="28" fillId="0" borderId="51" xfId="0" applyFont="1" applyBorder="1"/>
    <xf numFmtId="0" fontId="5" fillId="4" borderId="19" xfId="0" applyFont="1" applyFill="1" applyBorder="1"/>
    <xf numFmtId="165" fontId="5" fillId="4" borderId="19" xfId="1" applyFont="1" applyFill="1" applyBorder="1"/>
    <xf numFmtId="4" fontId="45" fillId="0" borderId="2" xfId="4" applyNumberFormat="1" applyFont="1" applyBorder="1" applyAlignment="1" applyProtection="1">
      <alignment vertical="center"/>
    </xf>
    <xf numFmtId="0" fontId="18" fillId="0" borderId="2" xfId="0" applyFont="1" applyFill="1" applyBorder="1" applyAlignment="1">
      <alignment horizontal="left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vertical="center" wrapText="1"/>
    </xf>
    <xf numFmtId="4" fontId="7" fillId="0" borderId="2" xfId="1" applyNumberFormat="1" applyFont="1" applyFill="1" applyBorder="1" applyAlignment="1">
      <alignment horizontal="right" vertical="center"/>
    </xf>
    <xf numFmtId="173" fontId="18" fillId="0" borderId="2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vertical="center" wrapText="1"/>
    </xf>
    <xf numFmtId="0" fontId="46" fillId="0" borderId="2" xfId="0" applyFont="1" applyFill="1" applyBorder="1" applyAlignment="1">
      <alignment vertical="center"/>
    </xf>
    <xf numFmtId="4" fontId="7" fillId="0" borderId="2" xfId="1" applyNumberFormat="1" applyFont="1" applyFill="1" applyBorder="1" applyAlignment="1">
      <alignment vertical="center"/>
    </xf>
    <xf numFmtId="4" fontId="47" fillId="0" borderId="2" xfId="1" applyNumberFormat="1" applyFont="1" applyFill="1" applyBorder="1" applyAlignment="1">
      <alignment horizontal="right" vertical="center"/>
    </xf>
    <xf numFmtId="4" fontId="7" fillId="0" borderId="2" xfId="1" applyNumberFormat="1" applyFont="1" applyFill="1" applyBorder="1" applyAlignment="1">
      <alignment horizontal="right"/>
    </xf>
    <xf numFmtId="0" fontId="18" fillId="0" borderId="16" xfId="0" applyFont="1" applyFill="1" applyBorder="1" applyAlignment="1">
      <alignment horizontal="left" vertical="top" wrapText="1"/>
    </xf>
    <xf numFmtId="4" fontId="47" fillId="0" borderId="2" xfId="1" applyNumberFormat="1" applyFont="1" applyFill="1" applyBorder="1" applyAlignment="1">
      <alignment horizontal="right"/>
    </xf>
    <xf numFmtId="0" fontId="46" fillId="0" borderId="2" xfId="0" applyFont="1" applyFill="1" applyBorder="1" applyAlignment="1">
      <alignment vertical="center" wrapText="1"/>
    </xf>
    <xf numFmtId="0" fontId="18" fillId="0" borderId="2" xfId="0" applyFont="1" applyFill="1" applyBorder="1" applyAlignment="1">
      <alignment horizontal="center" vertical="center" wrapText="1"/>
    </xf>
    <xf numFmtId="173" fontId="48" fillId="0" borderId="2" xfId="0" applyNumberFormat="1" applyFont="1" applyFill="1" applyBorder="1" applyAlignment="1">
      <alignment horizontal="center" vertical="center"/>
    </xf>
    <xf numFmtId="0" fontId="48" fillId="0" borderId="16" xfId="0" applyFont="1" applyFill="1" applyBorder="1" applyAlignment="1">
      <alignment vertical="center" wrapText="1"/>
    </xf>
    <xf numFmtId="0" fontId="15" fillId="5" borderId="29" xfId="0" applyFont="1" applyFill="1" applyBorder="1" applyAlignment="1">
      <alignment horizontal="center"/>
    </xf>
    <xf numFmtId="0" fontId="15" fillId="5" borderId="30" xfId="0" applyFont="1" applyFill="1" applyBorder="1" applyAlignment="1">
      <alignment horizontal="center"/>
    </xf>
    <xf numFmtId="0" fontId="15" fillId="5" borderId="2" xfId="0" applyFont="1" applyFill="1" applyBorder="1" applyAlignment="1">
      <alignment horizontal="center" wrapText="1"/>
    </xf>
    <xf numFmtId="49" fontId="32" fillId="5" borderId="2" xfId="0" applyNumberFormat="1" applyFont="1" applyFill="1" applyBorder="1" applyAlignment="1">
      <alignment horizontal="center" wrapText="1"/>
    </xf>
    <xf numFmtId="0" fontId="10" fillId="0" borderId="2" xfId="0" applyFont="1" applyBorder="1" applyAlignment="1">
      <alignment wrapText="1"/>
    </xf>
    <xf numFmtId="2" fontId="10" fillId="0" borderId="2" xfId="0" applyNumberFormat="1" applyFont="1" applyBorder="1" applyAlignment="1">
      <alignment wrapText="1"/>
    </xf>
    <xf numFmtId="165" fontId="10" fillId="0" borderId="2" xfId="1" applyFont="1" applyBorder="1"/>
    <xf numFmtId="0" fontId="10" fillId="0" borderId="2" xfId="0" applyFont="1" applyBorder="1"/>
    <xf numFmtId="2" fontId="10" fillId="0" borderId="2" xfId="0" applyNumberFormat="1" applyFont="1" applyBorder="1"/>
    <xf numFmtId="4" fontId="10" fillId="0" borderId="2" xfId="0" applyNumberFormat="1" applyFont="1" applyBorder="1"/>
    <xf numFmtId="4" fontId="10" fillId="0" borderId="2" xfId="1" applyNumberFormat="1" applyFont="1" applyBorder="1" applyAlignment="1"/>
    <xf numFmtId="165" fontId="10" fillId="0" borderId="2" xfId="1" applyFont="1" applyBorder="1" applyAlignment="1"/>
    <xf numFmtId="0" fontId="19" fillId="5" borderId="2" xfId="0" applyFont="1" applyFill="1" applyBorder="1" applyAlignment="1">
      <alignment horizontal="center"/>
    </xf>
    <xf numFmtId="165" fontId="19" fillId="5" borderId="2" xfId="1" applyFont="1" applyFill="1" applyBorder="1" applyAlignment="1">
      <alignment horizontal="center"/>
    </xf>
    <xf numFmtId="4" fontId="28" fillId="0" borderId="2" xfId="0" applyNumberFormat="1" applyFont="1" applyFill="1" applyBorder="1" applyAlignment="1">
      <alignment horizontal="left"/>
    </xf>
    <xf numFmtId="4" fontId="49" fillId="0" borderId="2" xfId="4" applyNumberFormat="1" applyFont="1" applyFill="1" applyBorder="1" applyAlignment="1" applyProtection="1">
      <alignment horizontal="left" vertical="center" wrapText="1"/>
    </xf>
    <xf numFmtId="0" fontId="50" fillId="0" borderId="0" xfId="0" applyFont="1" applyAlignment="1">
      <alignment horizontal="center"/>
    </xf>
    <xf numFmtId="0" fontId="51" fillId="0" borderId="0" xfId="0" applyFont="1" applyAlignment="1"/>
    <xf numFmtId="0" fontId="32" fillId="11" borderId="19" xfId="0" applyFont="1" applyFill="1" applyBorder="1" applyAlignment="1">
      <alignment horizontal="center"/>
    </xf>
    <xf numFmtId="0" fontId="32" fillId="11" borderId="45" xfId="0" applyFont="1" applyFill="1" applyBorder="1" applyAlignment="1">
      <alignment horizontal="center"/>
    </xf>
    <xf numFmtId="0" fontId="41" fillId="0" borderId="19" xfId="0" applyFont="1" applyBorder="1"/>
    <xf numFmtId="164" fontId="41" fillId="0" borderId="41" xfId="3" applyFont="1" applyBorder="1"/>
    <xf numFmtId="0" fontId="41" fillId="0" borderId="46" xfId="0" applyFont="1" applyBorder="1"/>
    <xf numFmtId="164" fontId="41" fillId="7" borderId="19" xfId="3" applyFont="1" applyFill="1" applyBorder="1"/>
    <xf numFmtId="164" fontId="41" fillId="7" borderId="18" xfId="3" applyFont="1" applyFill="1" applyBorder="1"/>
    <xf numFmtId="164" fontId="41" fillId="7" borderId="45" xfId="3" applyFont="1" applyFill="1" applyBorder="1"/>
    <xf numFmtId="166" fontId="41" fillId="0" borderId="19" xfId="0" applyNumberFormat="1" applyFont="1" applyBorder="1"/>
    <xf numFmtId="0" fontId="32" fillId="11" borderId="47" xfId="0" applyFont="1" applyFill="1" applyBorder="1" applyAlignment="1">
      <alignment horizontal="left"/>
    </xf>
    <xf numFmtId="166" fontId="32" fillId="11" borderId="17" xfId="1" applyNumberFormat="1" applyFont="1" applyFill="1" applyBorder="1"/>
    <xf numFmtId="165" fontId="27" fillId="0" borderId="0" xfId="1" applyFont="1" applyFill="1"/>
    <xf numFmtId="0" fontId="52" fillId="0" borderId="0" xfId="0" applyFont="1" applyFill="1"/>
    <xf numFmtId="176" fontId="8" fillId="0" borderId="2" xfId="0" applyNumberFormat="1" applyFont="1" applyFill="1" applyBorder="1" applyAlignment="1">
      <alignment vertical="center" wrapText="1"/>
    </xf>
    <xf numFmtId="0" fontId="19" fillId="0" borderId="21" xfId="0" applyFont="1" applyFill="1" applyBorder="1" applyAlignment="1">
      <alignment horizontal="center" vertical="center" wrapText="1"/>
    </xf>
    <xf numFmtId="4" fontId="4" fillId="0" borderId="0" xfId="0" applyNumberFormat="1" applyFont="1"/>
    <xf numFmtId="4" fontId="4" fillId="0" borderId="0" xfId="0" applyNumberFormat="1" applyFont="1" applyBorder="1"/>
    <xf numFmtId="0" fontId="4" fillId="0" borderId="0" xfId="0" applyFont="1"/>
    <xf numFmtId="4" fontId="4" fillId="0" borderId="0" xfId="0" applyNumberFormat="1" applyFont="1" applyAlignment="1"/>
    <xf numFmtId="0" fontId="0" fillId="0" borderId="62" xfId="0" applyFont="1" applyBorder="1"/>
    <xf numFmtId="0" fontId="0" fillId="0" borderId="59" xfId="0" applyBorder="1"/>
    <xf numFmtId="49" fontId="0" fillId="0" borderId="59" xfId="1" applyNumberFormat="1" applyFont="1" applyBorder="1"/>
    <xf numFmtId="4" fontId="4" fillId="0" borderId="59" xfId="0" applyNumberFormat="1" applyFont="1" applyBorder="1"/>
    <xf numFmtId="0" fontId="0" fillId="0" borderId="59" xfId="0" applyBorder="1" applyAlignment="1">
      <alignment vertical="center"/>
    </xf>
    <xf numFmtId="165" fontId="0" fillId="0" borderId="64" xfId="1" applyFont="1" applyBorder="1"/>
    <xf numFmtId="0" fontId="55" fillId="0" borderId="61" xfId="0" applyFont="1" applyBorder="1" applyAlignment="1">
      <alignment horizontal="center"/>
    </xf>
    <xf numFmtId="0" fontId="53" fillId="0" borderId="21" xfId="0" applyFont="1" applyBorder="1" applyAlignment="1">
      <alignment horizontal="center"/>
    </xf>
    <xf numFmtId="0" fontId="53" fillId="0" borderId="60" xfId="0" applyFont="1" applyBorder="1" applyAlignment="1">
      <alignment horizontal="center"/>
    </xf>
    <xf numFmtId="0" fontId="15" fillId="12" borderId="39" xfId="7" applyFont="1" applyFill="1" applyBorder="1" applyAlignment="1" applyProtection="1">
      <alignment horizontal="center" vertical="center" wrapText="1"/>
    </xf>
    <xf numFmtId="0" fontId="15" fillId="12" borderId="34" xfId="7" applyFont="1" applyFill="1" applyBorder="1" applyAlignment="1" applyProtection="1">
      <alignment horizontal="center" vertical="center" wrapText="1"/>
    </xf>
    <xf numFmtId="49" fontId="15" fillId="12" borderId="34" xfId="1" applyNumberFormat="1" applyFont="1" applyFill="1" applyBorder="1" applyAlignment="1" applyProtection="1">
      <alignment horizontal="center" vertical="center" wrapText="1"/>
    </xf>
    <xf numFmtId="4" fontId="15" fillId="12" borderId="34" xfId="7" applyNumberFormat="1" applyFont="1" applyFill="1" applyBorder="1" applyAlignment="1" applyProtection="1">
      <alignment horizontal="center" vertical="center" wrapText="1"/>
    </xf>
    <xf numFmtId="165" fontId="15" fillId="12" borderId="54" xfId="1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49" fontId="8" fillId="0" borderId="2" xfId="1" applyNumberFormat="1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vertical="center" wrapText="1"/>
    </xf>
    <xf numFmtId="176" fontId="8" fillId="0" borderId="2" xfId="0" applyNumberFormat="1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18" fillId="7" borderId="2" xfId="0" applyFont="1" applyFill="1" applyBorder="1" applyAlignment="1">
      <alignment horizontal="center" wrapText="1"/>
    </xf>
    <xf numFmtId="0" fontId="4" fillId="7" borderId="0" xfId="0" applyFont="1" applyFill="1"/>
    <xf numFmtId="176" fontId="8" fillId="0" borderId="2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176" fontId="8" fillId="0" borderId="52" xfId="0" applyNumberFormat="1" applyFont="1" applyFill="1" applyBorder="1" applyAlignment="1">
      <alignment vertical="center" wrapText="1"/>
    </xf>
    <xf numFmtId="49" fontId="8" fillId="0" borderId="52" xfId="1" applyNumberFormat="1" applyFont="1" applyFill="1" applyBorder="1" applyAlignment="1">
      <alignment horizontal="center" vertical="center" wrapText="1"/>
    </xf>
    <xf numFmtId="4" fontId="8" fillId="0" borderId="52" xfId="0" applyNumberFormat="1" applyFont="1" applyFill="1" applyBorder="1" applyAlignment="1">
      <alignment vertical="center" wrapText="1"/>
    </xf>
    <xf numFmtId="0" fontId="42" fillId="0" borderId="52" xfId="0" applyFont="1" applyFill="1" applyBorder="1" applyAlignment="1">
      <alignment horizontal="center" vertical="center" wrapText="1"/>
    </xf>
    <xf numFmtId="0" fontId="18" fillId="0" borderId="52" xfId="0" applyFont="1" applyFill="1" applyBorder="1" applyAlignment="1">
      <alignment horizontal="center" wrapText="1"/>
    </xf>
    <xf numFmtId="176" fontId="8" fillId="0" borderId="0" xfId="0" applyNumberFormat="1" applyFont="1" applyFill="1" applyBorder="1" applyAlignment="1">
      <alignment vertical="center" wrapText="1"/>
    </xf>
    <xf numFmtId="49" fontId="8" fillId="0" borderId="0" xfId="1" applyNumberFormat="1" applyFont="1" applyFill="1" applyBorder="1" applyAlignment="1">
      <alignment horizontal="center" vertical="center" wrapText="1"/>
    </xf>
    <xf numFmtId="4" fontId="8" fillId="0" borderId="0" xfId="0" applyNumberFormat="1" applyFont="1" applyFill="1" applyBorder="1" applyAlignment="1">
      <alignment vertical="center" wrapText="1"/>
    </xf>
    <xf numFmtId="165" fontId="0" fillId="0" borderId="0" xfId="0" applyNumberFormat="1" applyAlignment="1">
      <alignment vertical="center"/>
    </xf>
    <xf numFmtId="0" fontId="42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wrapText="1"/>
    </xf>
    <xf numFmtId="0" fontId="56" fillId="0" borderId="0" xfId="0" applyFont="1" applyBorder="1" applyAlignment="1">
      <alignment horizontal="center"/>
    </xf>
    <xf numFmtId="176" fontId="56" fillId="0" borderId="0" xfId="0" applyNumberFormat="1" applyFont="1" applyFill="1" applyBorder="1" applyAlignment="1">
      <alignment vertical="center" wrapText="1"/>
    </xf>
    <xf numFmtId="49" fontId="56" fillId="0" borderId="0" xfId="1" applyNumberFormat="1" applyFont="1" applyFill="1" applyBorder="1" applyAlignment="1">
      <alignment horizontal="center" vertical="center" wrapText="1"/>
    </xf>
    <xf numFmtId="4" fontId="56" fillId="0" borderId="0" xfId="0" applyNumberFormat="1" applyFont="1" applyFill="1" applyBorder="1" applyAlignment="1">
      <alignment vertical="center" wrapText="1"/>
    </xf>
    <xf numFmtId="176" fontId="56" fillId="0" borderId="0" xfId="0" applyNumberFormat="1" applyFont="1" applyFill="1" applyBorder="1" applyAlignment="1">
      <alignment horizontal="center" vertical="center" wrapText="1"/>
    </xf>
    <xf numFmtId="165" fontId="56" fillId="0" borderId="0" xfId="0" applyNumberFormat="1" applyFont="1" applyAlignment="1">
      <alignment horizontal="center" vertical="center"/>
    </xf>
    <xf numFmtId="49" fontId="56" fillId="0" borderId="0" xfId="0" applyNumberFormat="1" applyFont="1" applyFill="1" applyBorder="1" applyAlignment="1">
      <alignment horizontal="center" vertical="center" wrapText="1"/>
    </xf>
    <xf numFmtId="49" fontId="56" fillId="0" borderId="0" xfId="0" applyNumberFormat="1" applyFont="1" applyAlignment="1">
      <alignment horizontal="center" vertical="center"/>
    </xf>
    <xf numFmtId="0" fontId="56" fillId="0" borderId="21" xfId="0" applyFont="1" applyBorder="1" applyAlignment="1">
      <alignment horizontal="center"/>
    </xf>
    <xf numFmtId="0" fontId="56" fillId="0" borderId="0" xfId="0" applyFont="1"/>
    <xf numFmtId="49" fontId="56" fillId="0" borderId="0" xfId="1" applyNumberFormat="1" applyFont="1"/>
    <xf numFmtId="4" fontId="56" fillId="7" borderId="0" xfId="0" applyNumberFormat="1" applyFont="1" applyFill="1"/>
    <xf numFmtId="165" fontId="56" fillId="0" borderId="0" xfId="0" applyNumberFormat="1" applyFont="1" applyFill="1" applyAlignment="1">
      <alignment horizontal="center"/>
    </xf>
    <xf numFmtId="0" fontId="56" fillId="0" borderId="0" xfId="0" applyFont="1" applyAlignment="1">
      <alignment horizontal="center"/>
    </xf>
    <xf numFmtId="49" fontId="56" fillId="0" borderId="0" xfId="0" applyNumberFormat="1" applyFont="1" applyFill="1" applyAlignment="1">
      <alignment horizontal="center"/>
    </xf>
    <xf numFmtId="165" fontId="56" fillId="0" borderId="0" xfId="0" applyNumberFormat="1" applyFont="1" applyFill="1"/>
    <xf numFmtId="165" fontId="56" fillId="0" borderId="0" xfId="0" applyNumberFormat="1" applyFont="1" applyAlignment="1">
      <alignment vertical="center"/>
    </xf>
    <xf numFmtId="0" fontId="58" fillId="0" borderId="0" xfId="0" applyFont="1" applyFill="1" applyBorder="1" applyAlignment="1"/>
    <xf numFmtId="0" fontId="58" fillId="0" borderId="0" xfId="0" applyFont="1"/>
    <xf numFmtId="49" fontId="58" fillId="0" borderId="0" xfId="1" applyNumberFormat="1" applyFont="1"/>
    <xf numFmtId="165" fontId="58" fillId="0" borderId="0" xfId="0" applyNumberFormat="1" applyFont="1" applyAlignment="1">
      <alignment vertical="center"/>
    </xf>
    <xf numFmtId="14" fontId="58" fillId="0" borderId="0" xfId="0" applyNumberFormat="1" applyFont="1" applyAlignment="1">
      <alignment horizontal="left"/>
    </xf>
    <xf numFmtId="43" fontId="56" fillId="0" borderId="0" xfId="0" applyNumberFormat="1" applyFont="1"/>
    <xf numFmtId="49" fontId="0" fillId="0" borderId="0" xfId="1" applyNumberFormat="1" applyFont="1"/>
    <xf numFmtId="4" fontId="4" fillId="0" borderId="0" xfId="0" applyNumberFormat="1" applyFont="1" applyFill="1"/>
    <xf numFmtId="43" fontId="11" fillId="0" borderId="0" xfId="0" applyNumberFormat="1" applyFont="1"/>
    <xf numFmtId="4" fontId="4" fillId="0" borderId="59" xfId="0" applyNumberFormat="1" applyFont="1" applyBorder="1" applyAlignment="1"/>
    <xf numFmtId="4" fontId="55" fillId="0" borderId="21" xfId="0" applyNumberFormat="1" applyFont="1" applyBorder="1" applyAlignment="1"/>
    <xf numFmtId="4" fontId="8" fillId="0" borderId="2" xfId="0" applyNumberFormat="1" applyFont="1" applyFill="1" applyBorder="1" applyAlignment="1">
      <alignment vertical="center"/>
    </xf>
    <xf numFmtId="4" fontId="5" fillId="0" borderId="52" xfId="1" applyNumberFormat="1" applyFont="1" applyFill="1" applyBorder="1" applyAlignment="1"/>
    <xf numFmtId="4" fontId="28" fillId="0" borderId="0" xfId="1" applyNumberFormat="1" applyFont="1" applyFill="1" applyAlignment="1"/>
    <xf numFmtId="4" fontId="57" fillId="0" borderId="0" xfId="0" applyNumberFormat="1" applyFont="1" applyFill="1" applyAlignment="1"/>
    <xf numFmtId="4" fontId="11" fillId="0" borderId="0" xfId="0" applyNumberFormat="1" applyFont="1" applyFill="1" applyAlignment="1"/>
    <xf numFmtId="4" fontId="11" fillId="0" borderId="0" xfId="0" applyNumberFormat="1" applyFont="1" applyAlignment="1"/>
    <xf numFmtId="4" fontId="11" fillId="0" borderId="0" xfId="0" applyNumberFormat="1" applyFont="1" applyFill="1" applyBorder="1" applyAlignment="1"/>
    <xf numFmtId="4" fontId="4" fillId="0" borderId="0" xfId="0" applyNumberFormat="1" applyFont="1" applyFill="1" applyAlignment="1"/>
    <xf numFmtId="165" fontId="5" fillId="0" borderId="52" xfId="0" applyNumberFormat="1" applyFont="1" applyBorder="1" applyAlignment="1">
      <alignment vertical="center"/>
    </xf>
    <xf numFmtId="176" fontId="8" fillId="0" borderId="2" xfId="0" applyNumberFormat="1" applyFont="1" applyFill="1" applyBorder="1" applyAlignment="1">
      <alignment horizontal="left" vertical="center" wrapText="1"/>
    </xf>
    <xf numFmtId="0" fontId="0" fillId="0" borderId="63" xfId="0" applyFont="1" applyBorder="1"/>
    <xf numFmtId="49" fontId="0" fillId="0" borderId="0" xfId="1" applyNumberFormat="1" applyFont="1" applyBorder="1"/>
    <xf numFmtId="4" fontId="4" fillId="0" borderId="0" xfId="0" applyNumberFormat="1" applyFont="1" applyBorder="1" applyAlignment="1"/>
    <xf numFmtId="0" fontId="0" fillId="0" borderId="0" xfId="0" applyBorder="1" applyAlignment="1">
      <alignment vertical="center"/>
    </xf>
    <xf numFmtId="165" fontId="0" fillId="0" borderId="12" xfId="1" applyFont="1" applyBorder="1"/>
    <xf numFmtId="0" fontId="55" fillId="0" borderId="21" xfId="0" applyFont="1" applyBorder="1" applyAlignment="1">
      <alignment horizontal="center"/>
    </xf>
    <xf numFmtId="165" fontId="4" fillId="0" borderId="0" xfId="0" applyNumberFormat="1" applyFont="1" applyAlignment="1">
      <alignment vertical="center"/>
    </xf>
    <xf numFmtId="49" fontId="56" fillId="0" borderId="0" xfId="1" applyNumberFormat="1" applyFont="1" applyAlignment="1">
      <alignment horizontal="center"/>
    </xf>
    <xf numFmtId="0" fontId="5" fillId="0" borderId="0" xfId="8" applyFont="1" applyFill="1" applyBorder="1" applyAlignment="1">
      <alignment horizontal="center"/>
    </xf>
    <xf numFmtId="0" fontId="5" fillId="0" borderId="0" xfId="8" applyFont="1" applyFill="1" applyAlignment="1">
      <alignment horizontal="center"/>
    </xf>
    <xf numFmtId="0" fontId="5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5" fillId="0" borderId="0" xfId="9" applyFont="1" applyBorder="1" applyAlignment="1">
      <alignment horizontal="center" wrapText="1"/>
    </xf>
    <xf numFmtId="49" fontId="5" fillId="0" borderId="0" xfId="9" applyNumberFormat="1" applyFont="1" applyBorder="1" applyAlignment="1">
      <alignment horizontal="center" wrapText="1"/>
    </xf>
    <xf numFmtId="0" fontId="9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54" fillId="0" borderId="63" xfId="0" applyFont="1" applyBorder="1" applyAlignment="1">
      <alignment horizontal="center"/>
    </xf>
    <xf numFmtId="0" fontId="54" fillId="0" borderId="0" xfId="0" applyFont="1" applyBorder="1" applyAlignment="1">
      <alignment horizontal="center"/>
    </xf>
    <xf numFmtId="0" fontId="54" fillId="0" borderId="12" xfId="0" applyFont="1" applyBorder="1" applyAlignment="1">
      <alignment horizontal="center"/>
    </xf>
    <xf numFmtId="165" fontId="11" fillId="9" borderId="0" xfId="1" applyFont="1" applyFill="1" applyBorder="1" applyAlignment="1">
      <alignment horizontal="center" wrapText="1"/>
    </xf>
    <xf numFmtId="165" fontId="11" fillId="9" borderId="2" xfId="1" applyFont="1" applyFill="1" applyBorder="1" applyAlignment="1">
      <alignment horizontal="left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5" fontId="0" fillId="0" borderId="7" xfId="0" applyNumberFormat="1" applyBorder="1" applyAlignment="1">
      <alignment horizontal="center"/>
    </xf>
    <xf numFmtId="165" fontId="0" fillId="0" borderId="25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16" xfId="0" applyNumberFormat="1" applyBorder="1" applyAlignment="1">
      <alignment horizontal="center"/>
    </xf>
    <xf numFmtId="165" fontId="11" fillId="9" borderId="29" xfId="1" applyFont="1" applyFill="1" applyBorder="1" applyAlignment="1">
      <alignment horizontal="center" wrapText="1"/>
    </xf>
    <xf numFmtId="165" fontId="11" fillId="9" borderId="30" xfId="1" applyFont="1" applyFill="1" applyBorder="1" applyAlignment="1">
      <alignment horizontal="center" wrapText="1"/>
    </xf>
    <xf numFmtId="165" fontId="11" fillId="9" borderId="32" xfId="1" applyFont="1" applyFill="1" applyBorder="1" applyAlignment="1">
      <alignment horizontal="center" wrapText="1"/>
    </xf>
    <xf numFmtId="39" fontId="9" fillId="9" borderId="29" xfId="1" applyNumberFormat="1" applyFont="1" applyFill="1" applyBorder="1" applyAlignment="1">
      <alignment horizontal="center"/>
    </xf>
    <xf numFmtId="39" fontId="9" fillId="9" borderId="32" xfId="1" applyNumberFormat="1" applyFont="1" applyFill="1" applyBorder="1" applyAlignment="1">
      <alignment horizontal="center"/>
    </xf>
    <xf numFmtId="39" fontId="11" fillId="9" borderId="2" xfId="1" applyNumberFormat="1" applyFont="1" applyFill="1" applyBorder="1" applyAlignment="1">
      <alignment horizontal="right" vertical="center"/>
    </xf>
    <xf numFmtId="165" fontId="9" fillId="0" borderId="0" xfId="1" applyFont="1" applyBorder="1" applyAlignment="1">
      <alignment horizontal="center"/>
    </xf>
    <xf numFmtId="165" fontId="0" fillId="0" borderId="34" xfId="1" applyFont="1" applyBorder="1" applyAlignment="1">
      <alignment horizontal="left" wrapText="1"/>
    </xf>
    <xf numFmtId="165" fontId="9" fillId="0" borderId="29" xfId="1" applyFont="1" applyBorder="1" applyAlignment="1">
      <alignment horizontal="center"/>
    </xf>
    <xf numFmtId="165" fontId="9" fillId="0" borderId="30" xfId="1" applyFont="1" applyBorder="1" applyAlignment="1">
      <alignment horizontal="center"/>
    </xf>
    <xf numFmtId="165" fontId="9" fillId="0" borderId="32" xfId="1" applyFont="1" applyBorder="1" applyAlignment="1">
      <alignment horizontal="center"/>
    </xf>
    <xf numFmtId="165" fontId="0" fillId="0" borderId="29" xfId="1" applyFont="1" applyBorder="1" applyAlignment="1">
      <alignment horizontal="center"/>
    </xf>
    <xf numFmtId="165" fontId="0" fillId="0" borderId="32" xfId="1" applyFont="1" applyBorder="1" applyAlignment="1">
      <alignment horizontal="center"/>
    </xf>
    <xf numFmtId="165" fontId="0" fillId="0" borderId="2" xfId="1" applyFont="1" applyBorder="1" applyAlignment="1">
      <alignment horizontal="center"/>
    </xf>
    <xf numFmtId="165" fontId="9" fillId="0" borderId="29" xfId="1" applyFont="1" applyBorder="1" applyAlignment="1">
      <alignment horizontal="center" wrapText="1"/>
    </xf>
    <xf numFmtId="165" fontId="9" fillId="0" borderId="30" xfId="1" applyFont="1" applyBorder="1" applyAlignment="1">
      <alignment horizontal="center" wrapText="1"/>
    </xf>
    <xf numFmtId="165" fontId="9" fillId="0" borderId="32" xfId="1" applyFont="1" applyBorder="1" applyAlignment="1">
      <alignment horizontal="center" wrapText="1"/>
    </xf>
    <xf numFmtId="39" fontId="0" fillId="0" borderId="29" xfId="1" applyNumberFormat="1" applyFont="1" applyBorder="1" applyAlignment="1">
      <alignment horizontal="right"/>
    </xf>
    <xf numFmtId="39" fontId="0" fillId="0" borderId="30" xfId="1" applyNumberFormat="1" applyFont="1" applyBorder="1" applyAlignment="1">
      <alignment horizontal="right"/>
    </xf>
    <xf numFmtId="39" fontId="0" fillId="0" borderId="32" xfId="1" applyNumberFormat="1" applyFont="1" applyBorder="1" applyAlignment="1">
      <alignment horizontal="right"/>
    </xf>
    <xf numFmtId="17" fontId="21" fillId="0" borderId="20" xfId="0" applyNumberFormat="1" applyFont="1" applyBorder="1" applyAlignment="1">
      <alignment horizontal="center" vertical="center"/>
    </xf>
    <xf numFmtId="17" fontId="21" fillId="0" borderId="22" xfId="0" applyNumberFormat="1" applyFont="1" applyBorder="1" applyAlignment="1">
      <alignment horizontal="center" vertical="center"/>
    </xf>
    <xf numFmtId="17" fontId="21" fillId="0" borderId="34" xfId="0" applyNumberFormat="1" applyFont="1" applyBorder="1" applyAlignment="1">
      <alignment horizontal="center" vertical="center"/>
    </xf>
    <xf numFmtId="0" fontId="11" fillId="8" borderId="29" xfId="0" applyFont="1" applyFill="1" applyBorder="1" applyAlignment="1">
      <alignment horizontal="center"/>
    </xf>
    <xf numFmtId="0" fontId="11" fillId="8" borderId="30" xfId="0" applyFont="1" applyFill="1" applyBorder="1" applyAlignment="1">
      <alignment horizontal="center"/>
    </xf>
    <xf numFmtId="0" fontId="11" fillId="8" borderId="32" xfId="0" applyFont="1" applyFill="1" applyBorder="1" applyAlignment="1">
      <alignment horizontal="center"/>
    </xf>
    <xf numFmtId="165" fontId="31" fillId="8" borderId="29" xfId="1" applyFont="1" applyFill="1" applyBorder="1" applyAlignment="1">
      <alignment horizontal="center"/>
    </xf>
    <xf numFmtId="165" fontId="31" fillId="8" borderId="32" xfId="1" applyFont="1" applyFill="1" applyBorder="1" applyAlignment="1">
      <alignment horizontal="center"/>
    </xf>
    <xf numFmtId="165" fontId="31" fillId="8" borderId="2" xfId="1" applyFont="1" applyFill="1" applyBorder="1" applyAlignment="1">
      <alignment horizontal="center"/>
    </xf>
    <xf numFmtId="0" fontId="11" fillId="9" borderId="29" xfId="0" applyFont="1" applyFill="1" applyBorder="1" applyAlignment="1">
      <alignment horizontal="center"/>
    </xf>
    <xf numFmtId="0" fontId="11" fillId="9" borderId="30" xfId="0" applyFont="1" applyFill="1" applyBorder="1" applyAlignment="1">
      <alignment horizontal="center"/>
    </xf>
    <xf numFmtId="0" fontId="11" fillId="9" borderId="32" xfId="0" applyFont="1" applyFill="1" applyBorder="1" applyAlignment="1">
      <alignment horizontal="center"/>
    </xf>
    <xf numFmtId="0" fontId="9" fillId="0" borderId="43" xfId="0" applyFont="1" applyBorder="1" applyAlignment="1">
      <alignment horizontal="center"/>
    </xf>
    <xf numFmtId="0" fontId="0" fillId="0" borderId="43" xfId="0" applyBorder="1" applyAlignment="1">
      <alignment horizontal="center"/>
    </xf>
    <xf numFmtId="165" fontId="9" fillId="0" borderId="2" xfId="1" applyFont="1" applyBorder="1" applyAlignment="1">
      <alignment horizontal="center" wrapText="1"/>
    </xf>
    <xf numFmtId="0" fontId="9" fillId="0" borderId="55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9" fillId="0" borderId="56" xfId="0" applyFont="1" applyBorder="1" applyAlignment="1">
      <alignment horizontal="center"/>
    </xf>
    <xf numFmtId="165" fontId="11" fillId="9" borderId="2" xfId="1" applyFont="1" applyFill="1" applyBorder="1" applyAlignment="1">
      <alignment horizontal="center" wrapText="1"/>
    </xf>
    <xf numFmtId="39" fontId="11" fillId="9" borderId="2" xfId="1" applyNumberFormat="1" applyFont="1" applyFill="1" applyBorder="1" applyAlignment="1">
      <alignment horizontal="right"/>
    </xf>
    <xf numFmtId="0" fontId="11" fillId="8" borderId="2" xfId="0" applyFont="1" applyFill="1" applyBorder="1" applyAlignment="1">
      <alignment horizontal="center"/>
    </xf>
    <xf numFmtId="165" fontId="0" fillId="0" borderId="2" xfId="1" applyFont="1" applyBorder="1" applyAlignment="1">
      <alignment horizontal="right"/>
    </xf>
    <xf numFmtId="165" fontId="9" fillId="0" borderId="2" xfId="1" applyFont="1" applyBorder="1" applyAlignment="1">
      <alignment horizontal="center"/>
    </xf>
    <xf numFmtId="165" fontId="0" fillId="0" borderId="0" xfId="1" applyFont="1" applyFill="1" applyBorder="1" applyAlignment="1">
      <alignment horizontal="center"/>
    </xf>
    <xf numFmtId="165" fontId="9" fillId="0" borderId="0" xfId="1" applyFont="1" applyBorder="1" applyAlignment="1">
      <alignment horizontal="center" wrapText="1"/>
    </xf>
    <xf numFmtId="0" fontId="14" fillId="0" borderId="36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165" fontId="11" fillId="0" borderId="13" xfId="0" applyNumberFormat="1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17" fontId="21" fillId="0" borderId="31" xfId="0" applyNumberFormat="1" applyFont="1" applyBorder="1" applyAlignment="1">
      <alignment horizontal="center" vertical="center" wrapText="1"/>
    </xf>
    <xf numFmtId="17" fontId="21" fillId="0" borderId="38" xfId="0" applyNumberFormat="1" applyFont="1" applyBorder="1" applyAlignment="1">
      <alignment horizontal="center" vertical="center" wrapText="1"/>
    </xf>
    <xf numFmtId="17" fontId="21" fillId="0" borderId="39" xfId="0" applyNumberFormat="1" applyFont="1" applyBorder="1" applyAlignment="1">
      <alignment horizontal="center" vertical="center" wrapText="1"/>
    </xf>
    <xf numFmtId="165" fontId="11" fillId="9" borderId="36" xfId="1" applyFont="1" applyFill="1" applyBorder="1" applyAlignment="1">
      <alignment horizontal="center" wrapText="1"/>
    </xf>
    <xf numFmtId="165" fontId="31" fillId="8" borderId="23" xfId="1" applyFont="1" applyFill="1" applyBorder="1" applyAlignment="1">
      <alignment horizontal="center"/>
    </xf>
    <xf numFmtId="165" fontId="31" fillId="8" borderId="57" xfId="1" applyFont="1" applyFill="1" applyBorder="1" applyAlignment="1">
      <alignment horizontal="center"/>
    </xf>
    <xf numFmtId="165" fontId="31" fillId="8" borderId="58" xfId="1" applyFont="1" applyFill="1" applyBorder="1" applyAlignment="1">
      <alignment horizontal="center"/>
    </xf>
    <xf numFmtId="165" fontId="0" fillId="0" borderId="9" xfId="1" applyFont="1" applyBorder="1" applyAlignment="1">
      <alignment horizontal="center"/>
    </xf>
    <xf numFmtId="165" fontId="0" fillId="0" borderId="30" xfId="1" applyFont="1" applyBorder="1" applyAlignment="1">
      <alignment horizontal="center"/>
    </xf>
    <xf numFmtId="165" fontId="0" fillId="0" borderId="49" xfId="1" applyFont="1" applyBorder="1" applyAlignment="1">
      <alignment horizontal="center"/>
    </xf>
    <xf numFmtId="39" fontId="0" fillId="0" borderId="11" xfId="0" applyNumberFormat="1" applyBorder="1" applyAlignment="1">
      <alignment horizontal="right"/>
    </xf>
    <xf numFmtId="0" fontId="0" fillId="0" borderId="59" xfId="0" applyBorder="1" applyAlignment="1">
      <alignment horizontal="right"/>
    </xf>
    <xf numFmtId="0" fontId="0" fillId="0" borderId="50" xfId="0" applyBorder="1" applyAlignment="1">
      <alignment horizontal="right"/>
    </xf>
    <xf numFmtId="39" fontId="0" fillId="0" borderId="40" xfId="0" applyNumberFormat="1" applyBorder="1" applyAlignment="1">
      <alignment horizontal="right"/>
    </xf>
    <xf numFmtId="39" fontId="0" fillId="0" borderId="44" xfId="0" applyNumberFormat="1" applyBorder="1" applyAlignment="1">
      <alignment horizontal="right"/>
    </xf>
    <xf numFmtId="39" fontId="0" fillId="0" borderId="45" xfId="0" applyNumberFormat="1" applyBorder="1" applyAlignment="1">
      <alignment horizontal="right"/>
    </xf>
    <xf numFmtId="165" fontId="31" fillId="0" borderId="0" xfId="1" applyFont="1" applyFill="1" applyBorder="1" applyAlignment="1">
      <alignment horizontal="center"/>
    </xf>
    <xf numFmtId="0" fontId="11" fillId="8" borderId="57" xfId="0" applyFont="1" applyFill="1" applyBorder="1" applyAlignment="1">
      <alignment horizontal="center"/>
    </xf>
    <xf numFmtId="0" fontId="14" fillId="0" borderId="35" xfId="0" applyFont="1" applyBorder="1" applyAlignment="1">
      <alignment horizontal="center"/>
    </xf>
  </cellXfs>
  <cellStyles count="17">
    <cellStyle name="Comma_D2006" xfId="2"/>
    <cellStyle name="Hipervínculo" xfId="4" builtinId="8"/>
    <cellStyle name="Hipervínculo visitado 2" xfId="13"/>
    <cellStyle name="Millares" xfId="1" builtinId="3"/>
    <cellStyle name="Millares 2" xfId="5"/>
    <cellStyle name="Millares 3" xfId="14"/>
    <cellStyle name="Millares 4" xfId="16"/>
    <cellStyle name="Moneda" xfId="3" builtinId="4"/>
    <cellStyle name="Moneda 2" xfId="11"/>
    <cellStyle name="Normal" xfId="0" builtinId="0"/>
    <cellStyle name="Normal 2" xfId="6"/>
    <cellStyle name="Normal 2 2" xfId="7"/>
    <cellStyle name="Normal 3" xfId="8"/>
    <cellStyle name="Normal 4" xfId="10"/>
    <cellStyle name="Normal 5" xfId="12"/>
    <cellStyle name="Normal 6" xfId="15"/>
    <cellStyle name="Normal_D2006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895350</xdr:colOff>
      <xdr:row>0</xdr:row>
      <xdr:rowOff>95250</xdr:rowOff>
    </xdr:from>
    <xdr:to>
      <xdr:col>1</xdr:col>
      <xdr:colOff>2133600</xdr:colOff>
      <xdr:row>4</xdr:row>
      <xdr:rowOff>0</xdr:rowOff>
    </xdr:to>
    <xdr:pic>
      <xdr:nvPicPr>
        <xdr:cNvPr id="704581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95250"/>
          <a:ext cx="12382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2676525</xdr:colOff>
      <xdr:row>43</xdr:row>
      <xdr:rowOff>9404</xdr:rowOff>
    </xdr:from>
    <xdr:to>
      <xdr:col>3</xdr:col>
      <xdr:colOff>461376</xdr:colOff>
      <xdr:row>46</xdr:row>
      <xdr:rowOff>161200</xdr:rowOff>
    </xdr:to>
    <xdr:sp macro="" textlink="">
      <xdr:nvSpPr>
        <xdr:cNvPr id="5" name="3 CuadroTexto"/>
        <xdr:cNvSpPr txBox="1"/>
      </xdr:nvSpPr>
      <xdr:spPr>
        <a:xfrm>
          <a:off x="3771900" y="8467604"/>
          <a:ext cx="2242551" cy="63757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1200" b="1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Lic. Rodolfo S. Nuñez O.</a:t>
          </a:r>
          <a:endParaRPr lang="es-ES" sz="1200">
            <a:latin typeface="Times New Roman" pitchFamily="18" charset="0"/>
            <a:cs typeface="Times New Roman" pitchFamily="18" charset="0"/>
          </a:endParaRPr>
        </a:p>
        <a:p>
          <a:pPr algn="ctr"/>
          <a:r>
            <a:rPr lang="es-ES" sz="12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Enc. Depto.</a:t>
          </a:r>
          <a:r>
            <a:rPr lang="es-ES" sz="1200" b="0" i="0" u="none" strike="noStrike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F</a:t>
          </a:r>
          <a:r>
            <a:rPr lang="es-ES" sz="12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inanciero</a:t>
          </a:r>
          <a:r>
            <a:rPr lang="es-ES" sz="1200">
              <a:latin typeface="Times New Roman" pitchFamily="18" charset="0"/>
              <a:cs typeface="Times New Roman" pitchFamily="18" charset="0"/>
            </a:rPr>
            <a:t> </a:t>
          </a:r>
        </a:p>
      </xdr:txBody>
    </xdr:sp>
    <xdr:clientData/>
  </xdr:twoCellAnchor>
  <xdr:twoCellAnchor>
    <xdr:from>
      <xdr:col>0</xdr:col>
      <xdr:colOff>592815</xdr:colOff>
      <xdr:row>43</xdr:row>
      <xdr:rowOff>0</xdr:rowOff>
    </xdr:from>
    <xdr:to>
      <xdr:col>1</xdr:col>
      <xdr:colOff>1756342</xdr:colOff>
      <xdr:row>46</xdr:row>
      <xdr:rowOff>47594</xdr:rowOff>
    </xdr:to>
    <xdr:sp macro="" textlink="">
      <xdr:nvSpPr>
        <xdr:cNvPr id="6" name="3 CuadroTexto"/>
        <xdr:cNvSpPr txBox="1"/>
      </xdr:nvSpPr>
      <xdr:spPr>
        <a:xfrm>
          <a:off x="592815" y="8458200"/>
          <a:ext cx="2258902" cy="533369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>
            <a:lnSpc>
              <a:spcPts val="1200"/>
            </a:lnSpc>
          </a:pPr>
          <a:r>
            <a:rPr lang="es-ES" sz="1200" b="1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Lic. Renald Matos</a:t>
          </a:r>
          <a:r>
            <a:rPr lang="es-ES" sz="1200" b="1" i="0" u="none" strike="noStrike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es-ES" sz="1200">
              <a:latin typeface="Times New Roman" pitchFamily="18" charset="0"/>
              <a:cs typeface="Times New Roman" pitchFamily="18" charset="0"/>
            </a:rPr>
            <a:t> </a:t>
          </a:r>
        </a:p>
        <a:p>
          <a:pPr algn="ctr">
            <a:lnSpc>
              <a:spcPts val="1200"/>
            </a:lnSpc>
          </a:pPr>
          <a:r>
            <a:rPr lang="es-ES" sz="12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Contador Dpto Financiero</a:t>
          </a:r>
          <a:endParaRPr lang="es-ES" sz="12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1914525</xdr:colOff>
      <xdr:row>0</xdr:row>
      <xdr:rowOff>38100</xdr:rowOff>
    </xdr:from>
    <xdr:to>
      <xdr:col>0</xdr:col>
      <xdr:colOff>3324225</xdr:colOff>
      <xdr:row>4</xdr:row>
      <xdr:rowOff>76200</xdr:rowOff>
    </xdr:to>
    <xdr:pic>
      <xdr:nvPicPr>
        <xdr:cNvPr id="714798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4525" y="38100"/>
          <a:ext cx="14097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1476375</xdr:colOff>
      <xdr:row>25</xdr:row>
      <xdr:rowOff>123825</xdr:rowOff>
    </xdr:from>
    <xdr:to>
      <xdr:col>0</xdr:col>
      <xdr:colOff>3695700</xdr:colOff>
      <xdr:row>32</xdr:row>
      <xdr:rowOff>38100</xdr:rowOff>
    </xdr:to>
    <xdr:pic>
      <xdr:nvPicPr>
        <xdr:cNvPr id="714799" name="Imagen 1" descr="http://www.puertoplatahabla.com/editor/assets/conani-anuncia-acto-central-por-su-30-aniversario-300x221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5172075"/>
          <a:ext cx="2219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104775</xdr:colOff>
      <xdr:row>0</xdr:row>
      <xdr:rowOff>0</xdr:rowOff>
    </xdr:from>
    <xdr:to>
      <xdr:col>6</xdr:col>
      <xdr:colOff>0</xdr:colOff>
      <xdr:row>2</xdr:row>
      <xdr:rowOff>142875</xdr:rowOff>
    </xdr:to>
    <xdr:pic>
      <xdr:nvPicPr>
        <xdr:cNvPr id="715799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7150" y="0"/>
          <a:ext cx="9620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2066925</xdr:colOff>
      <xdr:row>192</xdr:row>
      <xdr:rowOff>238125</xdr:rowOff>
    </xdr:from>
    <xdr:to>
      <xdr:col>6</xdr:col>
      <xdr:colOff>485775</xdr:colOff>
      <xdr:row>195</xdr:row>
      <xdr:rowOff>95250</xdr:rowOff>
    </xdr:to>
    <xdr:pic>
      <xdr:nvPicPr>
        <xdr:cNvPr id="716823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9225" y="63722250"/>
          <a:ext cx="15525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676275</xdr:colOff>
      <xdr:row>0</xdr:row>
      <xdr:rowOff>95250</xdr:rowOff>
    </xdr:from>
    <xdr:to>
      <xdr:col>13</xdr:col>
      <xdr:colOff>247650</xdr:colOff>
      <xdr:row>5</xdr:row>
      <xdr:rowOff>85725</xdr:rowOff>
    </xdr:to>
    <xdr:pic>
      <xdr:nvPicPr>
        <xdr:cNvPr id="717847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675" y="95250"/>
          <a:ext cx="14478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0</xdr:row>
      <xdr:rowOff>0</xdr:rowOff>
    </xdr:from>
    <xdr:to>
      <xdr:col>4</xdr:col>
      <xdr:colOff>304800</xdr:colOff>
      <xdr:row>4</xdr:row>
      <xdr:rowOff>152400</xdr:rowOff>
    </xdr:to>
    <xdr:pic>
      <xdr:nvPicPr>
        <xdr:cNvPr id="718871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0"/>
          <a:ext cx="14478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104774</xdr:colOff>
      <xdr:row>1</xdr:row>
      <xdr:rowOff>28574</xdr:rowOff>
    </xdr:from>
    <xdr:to>
      <xdr:col>5</xdr:col>
      <xdr:colOff>812672</xdr:colOff>
      <xdr:row>6</xdr:row>
      <xdr:rowOff>9524</xdr:rowOff>
    </xdr:to>
    <xdr:pic>
      <xdr:nvPicPr>
        <xdr:cNvPr id="2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899" y="190499"/>
          <a:ext cx="1612773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85725</xdr:colOff>
      <xdr:row>2</xdr:row>
      <xdr:rowOff>57150</xdr:rowOff>
    </xdr:from>
    <xdr:to>
      <xdr:col>22</xdr:col>
      <xdr:colOff>0</xdr:colOff>
      <xdr:row>5</xdr:row>
      <xdr:rowOff>142875</xdr:rowOff>
    </xdr:to>
    <xdr:pic>
      <xdr:nvPicPr>
        <xdr:cNvPr id="721989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381000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247650</xdr:colOff>
      <xdr:row>40</xdr:row>
      <xdr:rowOff>9525</xdr:rowOff>
    </xdr:from>
    <xdr:to>
      <xdr:col>27</xdr:col>
      <xdr:colOff>695325</xdr:colOff>
      <xdr:row>44</xdr:row>
      <xdr:rowOff>152400</xdr:rowOff>
    </xdr:to>
    <xdr:pic>
      <xdr:nvPicPr>
        <xdr:cNvPr id="721990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63625" y="9039225"/>
          <a:ext cx="13811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44</xdr:col>
      <xdr:colOff>457200</xdr:colOff>
      <xdr:row>40</xdr:row>
      <xdr:rowOff>152400</xdr:rowOff>
    </xdr:from>
    <xdr:to>
      <xdr:col>46</xdr:col>
      <xdr:colOff>85725</xdr:colOff>
      <xdr:row>45</xdr:row>
      <xdr:rowOff>0</xdr:rowOff>
    </xdr:to>
    <xdr:pic>
      <xdr:nvPicPr>
        <xdr:cNvPr id="721991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69225" y="9182100"/>
          <a:ext cx="12096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2895600</xdr:colOff>
      <xdr:row>0</xdr:row>
      <xdr:rowOff>0</xdr:rowOff>
    </xdr:from>
    <xdr:to>
      <xdr:col>1</xdr:col>
      <xdr:colOff>0</xdr:colOff>
      <xdr:row>2</xdr:row>
      <xdr:rowOff>123825</xdr:rowOff>
    </xdr:to>
    <xdr:pic>
      <xdr:nvPicPr>
        <xdr:cNvPr id="722967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0" y="0"/>
          <a:ext cx="5619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matos/AppData/Local/Microsoft/Windows/INetCache/Content.Outlook/N1HA9BBK/ESTADO%20FINANCIERO/CIERRE%20ESTADO%20FINANCIERO%20%202016-2017/ESTADOS%20FINANCIERO%20ENERO%20HASTA%20DICIEMBRE%202016-2017%20DEl%2024%20ENERO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Resultado año 2017-2016 "/>
      <sheetName val="balance general 2017-2016"/>
      <sheetName val="Estado de Cambio de Patrimonio"/>
      <sheetName val="Estado de Flujo de Efectivo"/>
      <sheetName val="BIENES EN USO "/>
      <sheetName val=" ACUMULADO AL 2017"/>
      <sheetName val="Hoja2"/>
      <sheetName val="2017 PRESENTACION"/>
      <sheetName val="Hoja4"/>
      <sheetName val="NOTA 3"/>
      <sheetName val="AMORTIZACION"/>
      <sheetName val="inventario"/>
      <sheetName val="NOTA 8"/>
      <sheetName val="CXP"/>
      <sheetName val="CXP operaciones"/>
      <sheetName val="2.1"/>
      <sheetName val="2.2"/>
      <sheetName val="2.3"/>
      <sheetName val="5"/>
      <sheetName val="patrimoni con nostas de ajuste"/>
      <sheetName val="6"/>
      <sheetName val="ANEX 6"/>
      <sheetName val="6.1"/>
      <sheetName val="6.2"/>
      <sheetName val="ANEXO 6.2"/>
      <sheetName val="6.3"/>
      <sheetName val="Hoja1"/>
      <sheetName val="7.1"/>
      <sheetName val="7.2"/>
      <sheetName val="7.3"/>
      <sheetName val="subvenciones"/>
      <sheetName val="Hoja5"/>
      <sheetName val="7.4"/>
      <sheetName val="Hoj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4">
          <cell r="G14">
            <v>15662811.23</v>
          </cell>
          <cell r="H14">
            <v>1122689.9110000003</v>
          </cell>
        </row>
        <row r="19">
          <cell r="G19">
            <v>50140800.210000001</v>
          </cell>
          <cell r="H19">
            <v>11209932.121700002</v>
          </cell>
        </row>
        <row r="22">
          <cell r="G22">
            <v>760071.05</v>
          </cell>
          <cell r="H22">
            <v>57191.680999999997</v>
          </cell>
        </row>
        <row r="32">
          <cell r="G32">
            <v>73770356.940000013</v>
          </cell>
          <cell r="H32">
            <v>6162517.4230000013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F57"/>
  <sheetViews>
    <sheetView showGridLines="0" topLeftCell="A10" workbookViewId="0">
      <selection activeCell="F26" sqref="F26"/>
    </sheetView>
  </sheetViews>
  <sheetFormatPr baseColWidth="10" defaultRowHeight="12.75" x14ac:dyDescent="0.2"/>
  <cols>
    <col min="1" max="1" width="16.42578125" style="14" customWidth="1"/>
    <col min="2" max="2" width="51.42578125" style="14" customWidth="1"/>
    <col min="3" max="3" width="15.42578125" style="14" bestFit="1" customWidth="1"/>
    <col min="4" max="4" width="16.5703125" style="14" customWidth="1"/>
    <col min="5" max="5" width="13.7109375" style="14" bestFit="1" customWidth="1"/>
    <col min="6" max="6" width="24.7109375" style="14" customWidth="1"/>
    <col min="7" max="256" width="9.140625" style="14" customWidth="1"/>
    <col min="257" max="16384" width="11.42578125" style="14"/>
  </cols>
  <sheetData>
    <row r="1" spans="1:6" s="9" customFormat="1" ht="14.25" customHeight="1" x14ac:dyDescent="0.2">
      <c r="B1" s="8"/>
      <c r="C1" s="8"/>
    </row>
    <row r="2" spans="1:6" s="9" customFormat="1" ht="14.25" customHeight="1" x14ac:dyDescent="0.2">
      <c r="B2" s="8"/>
      <c r="C2" s="8"/>
    </row>
    <row r="3" spans="1:6" s="9" customFormat="1" ht="14.25" customHeight="1" x14ac:dyDescent="0.2">
      <c r="B3" s="8"/>
      <c r="C3" s="8"/>
    </row>
    <row r="4" spans="1:6" s="9" customFormat="1" ht="20.25" customHeight="1" x14ac:dyDescent="0.2">
      <c r="B4" s="8"/>
      <c r="C4" s="8"/>
    </row>
    <row r="5" spans="1:6" s="9" customFormat="1" ht="17.25" customHeight="1" x14ac:dyDescent="0.25">
      <c r="A5" s="530" t="s">
        <v>1</v>
      </c>
      <c r="B5" s="530"/>
      <c r="C5" s="530"/>
    </row>
    <row r="6" spans="1:6" s="9" customFormat="1" ht="14.25" customHeight="1" x14ac:dyDescent="0.25">
      <c r="A6" s="530" t="s">
        <v>83</v>
      </c>
      <c r="B6" s="530"/>
      <c r="C6" s="530"/>
    </row>
    <row r="7" spans="1:6" s="9" customFormat="1" ht="14.25" customHeight="1" x14ac:dyDescent="0.25">
      <c r="A7" s="530" t="s">
        <v>522</v>
      </c>
      <c r="B7" s="530"/>
      <c r="C7" s="530"/>
    </row>
    <row r="8" spans="1:6" s="9" customFormat="1" ht="14.25" customHeight="1" x14ac:dyDescent="0.25">
      <c r="A8" s="531" t="s">
        <v>0</v>
      </c>
      <c r="B8" s="531"/>
      <c r="C8" s="531"/>
    </row>
    <row r="9" spans="1:6" ht="14.25" customHeight="1" x14ac:dyDescent="0.2">
      <c r="B9" s="167"/>
    </row>
    <row r="10" spans="1:6" ht="14.25" x14ac:dyDescent="0.2">
      <c r="B10" s="370" t="s">
        <v>84</v>
      </c>
      <c r="C10" s="444">
        <v>2021</v>
      </c>
      <c r="F10" s="252"/>
    </row>
    <row r="11" spans="1:6" ht="15" x14ac:dyDescent="0.25">
      <c r="B11" s="370" t="s">
        <v>85</v>
      </c>
      <c r="C11" s="374"/>
    </row>
    <row r="12" spans="1:6" ht="15" x14ac:dyDescent="0.2">
      <c r="B12" s="371" t="s">
        <v>86</v>
      </c>
      <c r="C12" s="375" t="e">
        <f>+#REF!</f>
        <v>#REF!</v>
      </c>
      <c r="F12" s="71"/>
    </row>
    <row r="13" spans="1:6" ht="15" x14ac:dyDescent="0.2">
      <c r="B13" s="371" t="s">
        <v>523</v>
      </c>
      <c r="C13" s="375" t="e">
        <f>+#REF!</f>
        <v>#REF!</v>
      </c>
    </row>
    <row r="14" spans="1:6" ht="15.75" thickBot="1" x14ac:dyDescent="0.25">
      <c r="B14" s="371" t="s">
        <v>113</v>
      </c>
      <c r="C14" s="376" t="e">
        <f>+#REF!</f>
        <v>#REF!</v>
      </c>
      <c r="F14" s="71"/>
    </row>
    <row r="15" spans="1:6" ht="15" thickTop="1" x14ac:dyDescent="0.2">
      <c r="B15" s="370" t="s">
        <v>87</v>
      </c>
      <c r="C15" s="377" t="e">
        <f>SUM(C12:C14)</f>
        <v>#REF!</v>
      </c>
    </row>
    <row r="16" spans="1:6" ht="15" x14ac:dyDescent="0.25">
      <c r="B16" s="370"/>
      <c r="C16" s="374"/>
    </row>
    <row r="17" spans="2:6" ht="15" x14ac:dyDescent="0.25">
      <c r="B17" s="370" t="s">
        <v>88</v>
      </c>
      <c r="C17" s="374"/>
    </row>
    <row r="18" spans="2:6" ht="15" x14ac:dyDescent="0.2">
      <c r="B18" s="371" t="s">
        <v>114</v>
      </c>
      <c r="C18" s="378" t="e">
        <f>+#REF!</f>
        <v>#REF!</v>
      </c>
      <c r="F18" s="168"/>
    </row>
    <row r="19" spans="2:6" ht="15" x14ac:dyDescent="0.2">
      <c r="B19" s="371" t="s">
        <v>524</v>
      </c>
      <c r="C19" s="378" t="e">
        <f>+#REF!</f>
        <v>#REF!</v>
      </c>
      <c r="F19" s="113"/>
    </row>
    <row r="20" spans="2:6" ht="15" thickBot="1" x14ac:dyDescent="0.25">
      <c r="B20" s="370" t="s">
        <v>89</v>
      </c>
      <c r="C20" s="379" t="e">
        <f>SUM(C18:C19)</f>
        <v>#REF!</v>
      </c>
    </row>
    <row r="21" spans="2:6" ht="15.75" thickTop="1" x14ac:dyDescent="0.25">
      <c r="B21" s="370"/>
      <c r="C21" s="374"/>
      <c r="F21" s="113"/>
    </row>
    <row r="22" spans="2:6" ht="15" thickBot="1" x14ac:dyDescent="0.25">
      <c r="B22" s="370" t="s">
        <v>90</v>
      </c>
      <c r="C22" s="379" t="e">
        <f>+C15+C20</f>
        <v>#REF!</v>
      </c>
      <c r="F22" s="113"/>
    </row>
    <row r="23" spans="2:6" ht="15" customHeight="1" thickTop="1" x14ac:dyDescent="0.25">
      <c r="B23" s="372" t="s">
        <v>101</v>
      </c>
      <c r="C23" s="374"/>
      <c r="D23" s="113"/>
      <c r="F23" s="71"/>
    </row>
    <row r="24" spans="2:6" ht="15" x14ac:dyDescent="0.25">
      <c r="B24" s="370" t="s">
        <v>102</v>
      </c>
      <c r="C24" s="374"/>
      <c r="D24" s="71"/>
      <c r="F24" s="71"/>
    </row>
    <row r="25" spans="2:6" ht="15" x14ac:dyDescent="0.2">
      <c r="B25" s="371" t="s">
        <v>115</v>
      </c>
      <c r="C25" s="375" t="e">
        <f>+#REF!</f>
        <v>#REF!</v>
      </c>
    </row>
    <row r="26" spans="2:6" ht="15" thickBot="1" x14ac:dyDescent="0.25">
      <c r="B26" s="370" t="s">
        <v>91</v>
      </c>
      <c r="C26" s="380" t="e">
        <f>SUM(C25)</f>
        <v>#REF!</v>
      </c>
    </row>
    <row r="27" spans="2:6" ht="15" thickTop="1" x14ac:dyDescent="0.2">
      <c r="B27" s="370"/>
      <c r="C27" s="381"/>
    </row>
    <row r="28" spans="2:6" ht="15" x14ac:dyDescent="0.25">
      <c r="B28" s="370" t="s">
        <v>103</v>
      </c>
      <c r="C28" s="374"/>
    </row>
    <row r="29" spans="2:6" ht="14.25" x14ac:dyDescent="0.2">
      <c r="B29" s="370" t="s">
        <v>104</v>
      </c>
      <c r="C29" s="382">
        <v>0</v>
      </c>
    </row>
    <row r="30" spans="2:6" ht="14.25" x14ac:dyDescent="0.2">
      <c r="B30" s="370"/>
      <c r="C30" s="383">
        <v>0</v>
      </c>
    </row>
    <row r="31" spans="2:6" ht="15" thickBot="1" x14ac:dyDescent="0.25">
      <c r="B31" s="370" t="s">
        <v>105</v>
      </c>
      <c r="C31" s="380" t="e">
        <f>+C26+C30</f>
        <v>#REF!</v>
      </c>
    </row>
    <row r="32" spans="2:6" ht="15" thickTop="1" x14ac:dyDescent="0.2">
      <c r="B32" s="370"/>
      <c r="C32" s="381"/>
    </row>
    <row r="33" spans="2:4" ht="15" x14ac:dyDescent="0.25">
      <c r="B33" s="370" t="s">
        <v>116</v>
      </c>
      <c r="C33" s="374"/>
    </row>
    <row r="34" spans="2:4" ht="15" x14ac:dyDescent="0.25">
      <c r="B34" s="371" t="s">
        <v>92</v>
      </c>
      <c r="C34" s="441" t="e">
        <f>+#REF!</f>
        <v>#REF!</v>
      </c>
    </row>
    <row r="35" spans="2:4" ht="30" x14ac:dyDescent="0.25">
      <c r="B35" s="373" t="s">
        <v>93</v>
      </c>
      <c r="C35" s="441" t="e">
        <f>+#REF!</f>
        <v>#REF!</v>
      </c>
    </row>
    <row r="36" spans="2:4" ht="30" x14ac:dyDescent="0.25">
      <c r="B36" s="373" t="s">
        <v>112</v>
      </c>
      <c r="C36" s="281" t="e">
        <f>+#REF!</f>
        <v>#REF!</v>
      </c>
    </row>
    <row r="37" spans="2:4" ht="14.25" x14ac:dyDescent="0.2">
      <c r="B37" s="370" t="s">
        <v>96</v>
      </c>
      <c r="C37" s="384" t="e">
        <f>SUM(C34:C36)</f>
        <v>#REF!</v>
      </c>
    </row>
    <row r="38" spans="2:4" ht="15" thickBot="1" x14ac:dyDescent="0.25">
      <c r="B38" s="370" t="s">
        <v>94</v>
      </c>
      <c r="C38" s="379" t="e">
        <f>+C26+C34+C36+C35</f>
        <v>#REF!</v>
      </c>
    </row>
    <row r="39" spans="2:4" ht="13.5" thickTop="1" x14ac:dyDescent="0.2">
      <c r="C39" s="253"/>
      <c r="D39" s="169"/>
    </row>
    <row r="40" spans="2:4" x14ac:dyDescent="0.2">
      <c r="C40" s="253"/>
      <c r="D40" s="169"/>
    </row>
    <row r="42" spans="2:4" x14ac:dyDescent="0.2">
      <c r="D42" s="170"/>
    </row>
    <row r="57" spans="5:5" x14ac:dyDescent="0.2">
      <c r="E57"/>
    </row>
  </sheetData>
  <mergeCells count="4">
    <mergeCell ref="A5:C5"/>
    <mergeCell ref="A6:C6"/>
    <mergeCell ref="A7:C7"/>
    <mergeCell ref="A8:C8"/>
  </mergeCells>
  <pageMargins left="0.7" right="0.7" top="0.75" bottom="0.75" header="0.3" footer="0.3"/>
  <pageSetup scale="92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/>
  <dimension ref="A6:D48"/>
  <sheetViews>
    <sheetView topLeftCell="A7" workbookViewId="0">
      <selection activeCell="C22" sqref="C22"/>
    </sheetView>
  </sheetViews>
  <sheetFormatPr baseColWidth="10" defaultRowHeight="12.75" x14ac:dyDescent="0.2"/>
  <cols>
    <col min="1" max="1" width="60.140625" customWidth="1"/>
    <col min="2" max="2" width="21.42578125" customWidth="1"/>
    <col min="3" max="256" width="9.140625" customWidth="1"/>
  </cols>
  <sheetData>
    <row r="6" spans="1:2" ht="15.75" x14ac:dyDescent="0.25">
      <c r="A6" s="533" t="s">
        <v>1</v>
      </c>
      <c r="B6" s="533"/>
    </row>
    <row r="7" spans="1:2" ht="15.75" x14ac:dyDescent="0.25">
      <c r="A7" s="533" t="s">
        <v>291</v>
      </c>
      <c r="B7" s="533"/>
    </row>
    <row r="8" spans="1:2" ht="15.75" x14ac:dyDescent="0.25">
      <c r="A8" s="533" t="s">
        <v>292</v>
      </c>
      <c r="B8" s="533"/>
    </row>
    <row r="9" spans="1:2" ht="16.5" customHeight="1" x14ac:dyDescent="0.25">
      <c r="A9" s="534" t="s">
        <v>429</v>
      </c>
      <c r="B9" s="534"/>
    </row>
    <row r="10" spans="1:2" s="10" customFormat="1" ht="13.5" thickBot="1" x14ac:dyDescent="0.25"/>
    <row r="11" spans="1:2" s="10" customFormat="1" ht="27" customHeight="1" thickBot="1" x14ac:dyDescent="0.3">
      <c r="A11" s="385" t="s">
        <v>53</v>
      </c>
      <c r="B11" s="386" t="s">
        <v>289</v>
      </c>
    </row>
    <row r="12" spans="1:2" s="10" customFormat="1" ht="23.45" customHeight="1" x14ac:dyDescent="0.25">
      <c r="A12" s="387" t="s">
        <v>54</v>
      </c>
      <c r="B12" s="388">
        <v>21501149.710000001</v>
      </c>
    </row>
    <row r="13" spans="1:2" s="10" customFormat="1" ht="23.45" customHeight="1" thickBot="1" x14ac:dyDescent="0.3">
      <c r="A13" s="389" t="s">
        <v>55</v>
      </c>
      <c r="B13" s="390">
        <v>20688346.859999999</v>
      </c>
    </row>
    <row r="14" spans="1:2" s="10" customFormat="1" ht="27" customHeight="1" thickBot="1" x14ac:dyDescent="0.3">
      <c r="A14" s="385" t="s">
        <v>7</v>
      </c>
      <c r="B14" s="386">
        <f>SUM(B12:B13)</f>
        <v>42189496.57</v>
      </c>
    </row>
    <row r="15" spans="1:2" s="10" customFormat="1" ht="18.600000000000001" customHeight="1" x14ac:dyDescent="0.25">
      <c r="A15" s="391" t="s">
        <v>56</v>
      </c>
      <c r="B15" s="388"/>
    </row>
    <row r="16" spans="1:2" s="10" customFormat="1" ht="22.15" customHeight="1" thickBot="1" x14ac:dyDescent="0.3">
      <c r="A16" s="392" t="s">
        <v>57</v>
      </c>
      <c r="B16" s="390">
        <v>22517982.510000002</v>
      </c>
    </row>
    <row r="17" spans="1:2" s="10" customFormat="1" ht="27" customHeight="1" thickBot="1" x14ac:dyDescent="0.3">
      <c r="A17" s="393" t="s">
        <v>107</v>
      </c>
      <c r="B17" s="394">
        <f>+B14-B16</f>
        <v>19671514.059999999</v>
      </c>
    </row>
    <row r="18" spans="1:2" s="10" customFormat="1" hidden="1" x14ac:dyDescent="0.2"/>
    <row r="19" spans="1:2" s="10" customFormat="1" x14ac:dyDescent="0.2"/>
    <row r="20" spans="1:2" s="10" customFormat="1" x14ac:dyDescent="0.2"/>
    <row r="21" spans="1:2" s="10" customFormat="1" x14ac:dyDescent="0.2"/>
    <row r="22" spans="1:2" s="10" customFormat="1" x14ac:dyDescent="0.2"/>
    <row r="23" spans="1:2" s="10" customFormat="1" x14ac:dyDescent="0.2">
      <c r="A23" s="269" t="s">
        <v>298</v>
      </c>
      <c r="B23" s="395">
        <f>+B17</f>
        <v>19671514.059999999</v>
      </c>
    </row>
    <row r="24" spans="1:2" s="10" customFormat="1" x14ac:dyDescent="0.2"/>
    <row r="35" spans="1:4" ht="21" x14ac:dyDescent="0.35">
      <c r="A35" s="429" t="s">
        <v>448</v>
      </c>
      <c r="C35" s="429"/>
      <c r="D35" s="429"/>
    </row>
    <row r="36" spans="1:4" ht="21" x14ac:dyDescent="0.35">
      <c r="A36" s="532" t="s">
        <v>449</v>
      </c>
      <c r="B36" s="532"/>
      <c r="C36" s="429"/>
    </row>
    <row r="37" spans="1:4" ht="24" thickBot="1" x14ac:dyDescent="0.4">
      <c r="C37" s="428"/>
      <c r="D37" s="428"/>
    </row>
    <row r="38" spans="1:4" ht="15" thickBot="1" x14ac:dyDescent="0.25">
      <c r="A38" s="430" t="s">
        <v>450</v>
      </c>
      <c r="B38" s="431" t="s">
        <v>451</v>
      </c>
    </row>
    <row r="39" spans="1:4" ht="15.75" thickBot="1" x14ac:dyDescent="0.3">
      <c r="A39" s="432" t="s">
        <v>452</v>
      </c>
      <c r="B39" s="433">
        <v>3995333.45</v>
      </c>
    </row>
    <row r="40" spans="1:4" ht="15.75" thickBot="1" x14ac:dyDescent="0.3">
      <c r="A40" s="434" t="s">
        <v>453</v>
      </c>
      <c r="B40" s="435">
        <v>5135526.120000001</v>
      </c>
    </row>
    <row r="41" spans="1:4" ht="15.75" thickBot="1" x14ac:dyDescent="0.3">
      <c r="A41" s="432" t="s">
        <v>454</v>
      </c>
      <c r="B41" s="435">
        <v>4768147.0199999996</v>
      </c>
    </row>
    <row r="42" spans="1:4" ht="15.75" thickBot="1" x14ac:dyDescent="0.3">
      <c r="A42" s="432" t="s">
        <v>455</v>
      </c>
      <c r="B42" s="435">
        <v>0</v>
      </c>
    </row>
    <row r="43" spans="1:4" ht="15.75" thickBot="1" x14ac:dyDescent="0.3">
      <c r="A43" s="432" t="s">
        <v>456</v>
      </c>
      <c r="B43" s="436">
        <v>406151.28</v>
      </c>
    </row>
    <row r="44" spans="1:4" ht="15.75" thickBot="1" x14ac:dyDescent="0.3">
      <c r="A44" s="434" t="s">
        <v>457</v>
      </c>
      <c r="B44" s="437">
        <v>47029</v>
      </c>
    </row>
    <row r="45" spans="1:4" ht="15.75" thickBot="1" x14ac:dyDescent="0.3">
      <c r="A45" s="432" t="s">
        <v>458</v>
      </c>
      <c r="B45" s="436">
        <v>6621861.6000000006</v>
      </c>
    </row>
    <row r="46" spans="1:4" ht="15.75" thickBot="1" x14ac:dyDescent="0.3">
      <c r="A46" s="432" t="s">
        <v>459</v>
      </c>
      <c r="B46" s="435">
        <v>1075091.04</v>
      </c>
    </row>
    <row r="47" spans="1:4" ht="15.75" thickBot="1" x14ac:dyDescent="0.3">
      <c r="A47" s="432" t="s">
        <v>460</v>
      </c>
      <c r="B47" s="438">
        <v>468843</v>
      </c>
    </row>
    <row r="48" spans="1:4" ht="15" thickBot="1" x14ac:dyDescent="0.25">
      <c r="A48" s="439" t="s">
        <v>461</v>
      </c>
      <c r="B48" s="440">
        <f>SUM(B39:B47)</f>
        <v>22517982.509999998</v>
      </c>
    </row>
  </sheetData>
  <mergeCells count="5">
    <mergeCell ref="A36:B36"/>
    <mergeCell ref="A6:B6"/>
    <mergeCell ref="A7:B7"/>
    <mergeCell ref="A8:B8"/>
    <mergeCell ref="A9:B9"/>
  </mergeCells>
  <hyperlinks>
    <hyperlink ref="B16" location="'ESTADO DE SITUACION'!C13" display="'ESTADO DE SITUACION'!C13"/>
    <hyperlink ref="B23" location="'ESTADO DE RENDIMIENTO'!C18" display="'ESTADO DE RENDIMIENTO'!C18"/>
    <hyperlink ref="A39" location="Alimentos!A1" display="ALIMENTOS Y BEBIDAS"/>
    <hyperlink ref="A40" location="Desechable!A1" display="MATERIAL DESECHABLES"/>
    <hyperlink ref="A41" location="Gastable!A1" display="GASTABLES DE OFICINA"/>
    <hyperlink ref="A42" location="Pampers!A1" display="PAÑALES DESECHABLES"/>
    <hyperlink ref="A43" location="'Art. Compra'!A1" display="ART. POR COMPRAS"/>
    <hyperlink ref="A44" location="'Articulos de Serv. Generales'!A1" display="ART. SERV. GENERALES"/>
    <hyperlink ref="A45" location="Medicamentos!A1" display="MEDICAMENTOS"/>
    <hyperlink ref="A46" location="'Textil y Art. Varios'!A1" display="TEXTILES Y ART. VARIOS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/>
  <dimension ref="A1:Y2309"/>
  <sheetViews>
    <sheetView topLeftCell="A22" workbookViewId="0">
      <selection activeCell="F36" sqref="F36"/>
    </sheetView>
  </sheetViews>
  <sheetFormatPr baseColWidth="10" defaultColWidth="15.42578125" defaultRowHeight="14.25" x14ac:dyDescent="0.2"/>
  <cols>
    <col min="1" max="1" width="51.85546875" style="19" customWidth="1"/>
    <col min="2" max="4" width="15.42578125" style="284" customWidth="1"/>
    <col min="5" max="5" width="15.42578125" style="319" customWidth="1"/>
    <col min="6" max="6" width="16" style="271" customWidth="1"/>
    <col min="7" max="7" width="17.140625" style="271" hidden="1" customWidth="1"/>
    <col min="8" max="8" width="18.140625" style="271" customWidth="1"/>
    <col min="9" max="9" width="18" style="271" customWidth="1"/>
    <col min="10" max="12" width="18" style="271" hidden="1" customWidth="1"/>
    <col min="13" max="13" width="15.42578125" style="271" hidden="1" customWidth="1"/>
    <col min="14" max="14" width="0" style="271" hidden="1" customWidth="1"/>
    <col min="15" max="15" width="15.7109375" style="271" hidden="1" customWidth="1"/>
    <col min="16" max="16" width="17.5703125" style="271" customWidth="1"/>
    <col min="17" max="17" width="15.5703125" style="271" bestFit="1" customWidth="1"/>
    <col min="18" max="18" width="15.7109375" style="271" bestFit="1" customWidth="1"/>
    <col min="19" max="20" width="15.5703125" style="271" bestFit="1" customWidth="1"/>
    <col min="21" max="25" width="15.42578125" style="271"/>
    <col min="26" max="16384" width="15.42578125" style="184"/>
  </cols>
  <sheetData>
    <row r="1" spans="1:25" x14ac:dyDescent="0.2">
      <c r="A1" s="13"/>
      <c r="E1" s="271"/>
    </row>
    <row r="2" spans="1:25" x14ac:dyDescent="0.2">
      <c r="A2" s="13"/>
      <c r="E2" s="271"/>
    </row>
    <row r="3" spans="1:25" ht="28.5" customHeight="1" x14ac:dyDescent="0.25">
      <c r="A3" s="535" t="s">
        <v>1</v>
      </c>
      <c r="B3" s="535"/>
      <c r="C3" s="535"/>
      <c r="D3" s="535"/>
      <c r="E3" s="535"/>
      <c r="F3" s="535"/>
      <c r="G3" s="535"/>
      <c r="H3" s="535"/>
      <c r="I3" s="535"/>
      <c r="J3" s="87"/>
      <c r="K3" s="87"/>
      <c r="L3" s="87"/>
    </row>
    <row r="4" spans="1:25" ht="18" customHeight="1" x14ac:dyDescent="0.25">
      <c r="A4" s="535" t="s">
        <v>441</v>
      </c>
      <c r="B4" s="535"/>
      <c r="C4" s="535"/>
      <c r="D4" s="535"/>
      <c r="E4" s="535"/>
      <c r="F4" s="535"/>
      <c r="G4" s="535"/>
      <c r="H4" s="535"/>
      <c r="I4" s="535"/>
      <c r="J4" s="87"/>
      <c r="K4" s="87"/>
      <c r="L4" s="87"/>
    </row>
    <row r="5" spans="1:25" ht="15.75" customHeight="1" x14ac:dyDescent="0.25">
      <c r="A5" s="536" t="s">
        <v>293</v>
      </c>
      <c r="B5" s="536"/>
      <c r="C5" s="536"/>
      <c r="D5" s="536"/>
      <c r="E5" s="536"/>
      <c r="F5" s="536"/>
      <c r="G5" s="536"/>
      <c r="H5" s="536"/>
      <c r="I5" s="536"/>
      <c r="J5" s="87"/>
      <c r="K5" s="87"/>
      <c r="L5" s="87"/>
    </row>
    <row r="6" spans="1:25" ht="16.5" thickBot="1" x14ac:dyDescent="0.3">
      <c r="A6" s="535" t="s">
        <v>0</v>
      </c>
      <c r="B6" s="535"/>
      <c r="C6" s="535"/>
      <c r="D6" s="535"/>
      <c r="E6" s="535"/>
      <c r="F6" s="535"/>
      <c r="G6" s="535"/>
      <c r="H6" s="535"/>
      <c r="I6" s="535"/>
      <c r="J6" s="87"/>
      <c r="K6" s="87"/>
      <c r="L6" s="87"/>
    </row>
    <row r="7" spans="1:25" ht="86.25" thickBot="1" x14ac:dyDescent="0.25">
      <c r="A7" s="345" t="s">
        <v>2</v>
      </c>
      <c r="B7" s="346" t="s">
        <v>35</v>
      </c>
      <c r="C7" s="346" t="s">
        <v>433</v>
      </c>
      <c r="D7" s="346"/>
      <c r="E7" s="347" t="s">
        <v>434</v>
      </c>
      <c r="F7" s="348" t="s">
        <v>435</v>
      </c>
      <c r="G7" s="348" t="s">
        <v>436</v>
      </c>
      <c r="H7" s="348" t="s">
        <v>432</v>
      </c>
      <c r="I7" s="349" t="s">
        <v>435</v>
      </c>
      <c r="J7" s="285"/>
      <c r="K7" s="285"/>
      <c r="L7" s="285"/>
      <c r="M7" s="286"/>
      <c r="N7" s="286"/>
      <c r="O7" s="286"/>
      <c r="P7" s="286"/>
    </row>
    <row r="8" spans="1:25" x14ac:dyDescent="0.2">
      <c r="A8" s="340" t="s">
        <v>3</v>
      </c>
      <c r="B8" s="341"/>
      <c r="C8" s="341"/>
      <c r="D8" s="341"/>
      <c r="E8" s="342"/>
      <c r="F8" s="343"/>
      <c r="G8" s="343"/>
      <c r="H8" s="343"/>
      <c r="I8" s="344"/>
      <c r="J8" s="286"/>
      <c r="K8" s="286"/>
      <c r="L8" s="286"/>
      <c r="M8" s="286"/>
      <c r="N8" s="286"/>
      <c r="O8" s="286"/>
      <c r="P8" s="286"/>
    </row>
    <row r="9" spans="1:25" x14ac:dyDescent="0.2">
      <c r="A9" s="288" t="s">
        <v>4</v>
      </c>
      <c r="B9" s="289"/>
      <c r="C9" s="368"/>
      <c r="D9" s="368"/>
      <c r="E9" s="290"/>
      <c r="F9" s="291"/>
      <c r="G9" s="287"/>
      <c r="H9" s="287"/>
      <c r="I9" s="292"/>
      <c r="J9" s="293"/>
      <c r="K9" s="293"/>
      <c r="L9" s="293"/>
      <c r="M9" s="293"/>
      <c r="N9" s="293"/>
      <c r="O9" s="293"/>
      <c r="P9" s="293">
        <f>+E13+E18+E21+E30</f>
        <v>70687830.179999992</v>
      </c>
    </row>
    <row r="10" spans="1:25" ht="13.5" customHeight="1" x14ac:dyDescent="0.25">
      <c r="A10" s="294" t="s">
        <v>40</v>
      </c>
      <c r="B10" s="101">
        <v>3578023.38</v>
      </c>
      <c r="C10" s="339">
        <f>1499+1317933.53</f>
        <v>1319432.53</v>
      </c>
      <c r="D10" s="339">
        <v>29880.12</v>
      </c>
      <c r="E10" s="101">
        <f>+B10-C10</f>
        <v>2258590.8499999996</v>
      </c>
      <c r="F10" s="99">
        <f>+E10</f>
        <v>2258590.8499999996</v>
      </c>
      <c r="G10" s="99">
        <v>1289552.4099999999</v>
      </c>
      <c r="H10" s="339">
        <v>29880.12</v>
      </c>
      <c r="I10" s="140">
        <f>+F10-H10</f>
        <v>2228710.7299999995</v>
      </c>
      <c r="J10" s="86"/>
      <c r="K10" s="86"/>
      <c r="L10" s="86"/>
      <c r="M10" s="38"/>
      <c r="N10" s="38">
        <v>2579032.04</v>
      </c>
      <c r="O10" s="38">
        <f>+F10-N10</f>
        <v>-320441.19000000041</v>
      </c>
      <c r="P10" s="38">
        <f>+Q19</f>
        <v>1720814.09</v>
      </c>
    </row>
    <row r="11" spans="1:25" ht="15.75" customHeight="1" x14ac:dyDescent="0.25">
      <c r="A11" s="294" t="s">
        <v>5</v>
      </c>
      <c r="B11" s="101">
        <v>143004</v>
      </c>
      <c r="C11" s="339">
        <v>133370.66</v>
      </c>
      <c r="D11" s="339">
        <v>155.16999999999999</v>
      </c>
      <c r="E11" s="101">
        <f>+B11-C11</f>
        <v>9633.3399999999965</v>
      </c>
      <c r="F11" s="99">
        <f t="shared" ref="F11:F29" si="0">+E11</f>
        <v>9633.3399999999965</v>
      </c>
      <c r="G11" s="99">
        <v>133215.49</v>
      </c>
      <c r="H11" s="339">
        <v>155.16999999999999</v>
      </c>
      <c r="I11" s="140">
        <f t="shared" ref="I11:I29" si="1">+F11-H11</f>
        <v>9478.1699999999964</v>
      </c>
      <c r="J11" s="86"/>
      <c r="K11" s="86"/>
      <c r="L11" s="86"/>
      <c r="M11" s="39"/>
      <c r="N11" s="39">
        <v>11952.84</v>
      </c>
      <c r="O11" s="38">
        <f>+F11-N11</f>
        <v>-2319.5000000000036</v>
      </c>
      <c r="P11" s="38">
        <f>SUM(P9:P10)</f>
        <v>72408644.269999996</v>
      </c>
    </row>
    <row r="12" spans="1:25" ht="28.5" customHeight="1" x14ac:dyDescent="0.25">
      <c r="A12" s="295" t="s">
        <v>6</v>
      </c>
      <c r="B12" s="101">
        <v>2624259.25</v>
      </c>
      <c r="C12" s="369">
        <v>1231178.72</v>
      </c>
      <c r="D12" s="339">
        <v>14020.82</v>
      </c>
      <c r="E12" s="101">
        <f>+B12-C12</f>
        <v>1393080.53</v>
      </c>
      <c r="F12" s="99">
        <f t="shared" si="0"/>
        <v>1393080.53</v>
      </c>
      <c r="G12" s="99">
        <v>1217157.8999999999</v>
      </c>
      <c r="H12" s="339">
        <v>14020.82</v>
      </c>
      <c r="I12" s="140">
        <f t="shared" si="1"/>
        <v>1379059.71</v>
      </c>
      <c r="J12" s="86"/>
      <c r="K12" s="86"/>
      <c r="L12" s="86"/>
      <c r="M12" s="38"/>
      <c r="N12" s="38">
        <v>1609209.54</v>
      </c>
      <c r="O12" s="38">
        <f>+F12-N12</f>
        <v>-216129.01</v>
      </c>
      <c r="P12" s="38"/>
    </row>
    <row r="13" spans="1:25" s="296" customFormat="1" ht="12.75" customHeight="1" x14ac:dyDescent="0.2">
      <c r="A13" s="48" t="s">
        <v>17</v>
      </c>
      <c r="B13" s="100">
        <f>SUM(B10:B12)</f>
        <v>6345286.6299999999</v>
      </c>
      <c r="C13" s="108"/>
      <c r="D13" s="100">
        <f t="shared" ref="D13:I13" si="2">SUM(D10:D12)</f>
        <v>44056.11</v>
      </c>
      <c r="E13" s="100">
        <f t="shared" si="2"/>
        <v>3661304.7199999997</v>
      </c>
      <c r="F13" s="100">
        <f t="shared" si="2"/>
        <v>3661304.7199999997</v>
      </c>
      <c r="G13" s="100">
        <f t="shared" si="2"/>
        <v>2639925.7999999998</v>
      </c>
      <c r="H13" s="100">
        <f t="shared" si="2"/>
        <v>44056.11</v>
      </c>
      <c r="I13" s="100">
        <f t="shared" si="2"/>
        <v>3617248.6099999994</v>
      </c>
      <c r="J13" s="42">
        <v>14540121.32</v>
      </c>
      <c r="K13" s="42">
        <f>+'[1]2017 PRESENTACION'!G14+'[1]2017 PRESENTACION'!G19+'[1]2017 PRESENTACION'!G22+'[1]2017 PRESENTACION'!G32</f>
        <v>140334039.43000001</v>
      </c>
      <c r="L13" s="42">
        <f>+F13+F18+F21+F30</f>
        <v>70687830.179999992</v>
      </c>
      <c r="M13" s="88">
        <f>+K13-L13</f>
        <v>69646209.250000015</v>
      </c>
      <c r="N13" s="42">
        <f>SUM(N10:N12)</f>
        <v>4200194.42</v>
      </c>
      <c r="O13" s="42"/>
      <c r="P13" s="42">
        <f>+I13+I18+I21+I30</f>
        <v>68967016.069999993</v>
      </c>
      <c r="Q13" s="271"/>
      <c r="R13" s="271"/>
      <c r="S13" s="271"/>
      <c r="T13" s="271"/>
      <c r="U13" s="271"/>
      <c r="V13" s="271"/>
      <c r="W13" s="271"/>
      <c r="X13" s="271"/>
      <c r="Y13" s="271"/>
    </row>
    <row r="14" spans="1:25" s="296" customFormat="1" ht="18" customHeight="1" x14ac:dyDescent="0.25">
      <c r="A14" s="297" t="s">
        <v>8</v>
      </c>
      <c r="B14" s="121"/>
      <c r="C14" s="107">
        <f>+B14</f>
        <v>0</v>
      </c>
      <c r="D14" s="121"/>
      <c r="E14" s="101"/>
      <c r="F14" s="99"/>
      <c r="G14" s="132"/>
      <c r="H14" s="121"/>
      <c r="I14" s="140">
        <f t="shared" si="1"/>
        <v>0</v>
      </c>
      <c r="J14" s="300"/>
      <c r="K14" s="300">
        <f>+'[1]2017 PRESENTACION'!H14+'[1]2017 PRESENTACION'!H19+'[1]2017 PRESENTACION'!H22+'[1]2017 PRESENTACION'!H32</f>
        <v>18552331.136700004</v>
      </c>
      <c r="L14" s="300">
        <f>+H13+H18+H21+H30</f>
        <v>1720814.11</v>
      </c>
      <c r="M14" s="300">
        <f>+K14-L14</f>
        <v>16831517.026700005</v>
      </c>
      <c r="N14" s="300"/>
      <c r="O14" s="300"/>
      <c r="P14" s="300">
        <f>+P13-P21</f>
        <v>-77336297.930000007</v>
      </c>
      <c r="Q14" s="271"/>
      <c r="R14" s="271"/>
      <c r="S14" s="271"/>
      <c r="T14" s="271"/>
      <c r="U14" s="271"/>
      <c r="V14" s="271"/>
      <c r="W14" s="271"/>
      <c r="X14" s="271"/>
      <c r="Y14" s="271"/>
    </row>
    <row r="15" spans="1:25" ht="15" x14ac:dyDescent="0.25">
      <c r="A15" s="301" t="s">
        <v>9</v>
      </c>
      <c r="B15" s="101">
        <v>97890265.200000003</v>
      </c>
      <c r="C15" s="339">
        <v>75232152.010000005</v>
      </c>
      <c r="D15" s="339">
        <v>718555.79</v>
      </c>
      <c r="E15" s="101">
        <f>+B15-C15</f>
        <v>22658113.189999998</v>
      </c>
      <c r="F15" s="99">
        <f t="shared" si="0"/>
        <v>22658113.189999998</v>
      </c>
      <c r="G15" s="101">
        <v>74513596.219999999</v>
      </c>
      <c r="H15" s="339">
        <v>718555.79</v>
      </c>
      <c r="I15" s="140">
        <f t="shared" si="1"/>
        <v>21939557.399999999</v>
      </c>
      <c r="J15" s="38"/>
      <c r="K15" s="38"/>
      <c r="L15" s="38"/>
      <c r="M15" s="38">
        <f>SUM(M13:M14)</f>
        <v>86477726.27670002</v>
      </c>
      <c r="N15" s="38">
        <v>30782787.66</v>
      </c>
      <c r="O15" s="38">
        <f>+F15-N15</f>
        <v>-8124674.4700000025</v>
      </c>
      <c r="P15" s="38"/>
    </row>
    <row r="16" spans="1:25" ht="15" x14ac:dyDescent="0.25">
      <c r="A16" s="294" t="s">
        <v>10</v>
      </c>
      <c r="B16" s="101">
        <v>38110795.670000002</v>
      </c>
      <c r="C16" s="339">
        <v>29554509.460000001</v>
      </c>
      <c r="D16" s="339">
        <v>434579.19</v>
      </c>
      <c r="E16" s="101">
        <f>+B16-C16</f>
        <v>8556286.2100000009</v>
      </c>
      <c r="F16" s="99">
        <f t="shared" si="0"/>
        <v>8556286.2100000009</v>
      </c>
      <c r="G16" s="101">
        <v>29134899.629999999</v>
      </c>
      <c r="H16" s="339">
        <v>434579.19</v>
      </c>
      <c r="I16" s="140">
        <f t="shared" si="1"/>
        <v>8121707.0200000005</v>
      </c>
      <c r="J16" s="38"/>
      <c r="K16" s="38"/>
      <c r="L16" s="38"/>
      <c r="M16" s="38"/>
      <c r="N16" s="38">
        <v>7135663.5</v>
      </c>
      <c r="O16" s="38">
        <f>+F16-N16</f>
        <v>1420622.7100000009</v>
      </c>
      <c r="P16" s="38"/>
      <c r="S16" s="302">
        <v>70628660.709999993</v>
      </c>
    </row>
    <row r="17" spans="1:25" ht="15" x14ac:dyDescent="0.25">
      <c r="A17" s="294" t="s">
        <v>11</v>
      </c>
      <c r="B17" s="101">
        <f>264629.48+60736.67</f>
        <v>325366.14999999997</v>
      </c>
      <c r="C17" s="339">
        <v>291573.48</v>
      </c>
      <c r="D17" s="339">
        <v>3551.38</v>
      </c>
      <c r="E17" s="101">
        <f>+B17-C17</f>
        <v>33792.669999999984</v>
      </c>
      <c r="F17" s="99">
        <f t="shared" si="0"/>
        <v>33792.669999999984</v>
      </c>
      <c r="G17" s="101">
        <v>215381.11</v>
      </c>
      <c r="H17" s="339">
        <v>3551.38</v>
      </c>
      <c r="I17" s="140">
        <f t="shared" si="1"/>
        <v>30241.289999999983</v>
      </c>
      <c r="J17" s="38"/>
      <c r="K17" s="38"/>
      <c r="L17" s="38"/>
      <c r="M17" s="38"/>
      <c r="N17" s="38">
        <v>191451.1</v>
      </c>
      <c r="O17" s="38">
        <f>+F17-N17</f>
        <v>-157658.43000000002</v>
      </c>
      <c r="P17" s="38"/>
      <c r="S17" s="302">
        <f>+S16-S19</f>
        <v>1589003.5199999958</v>
      </c>
    </row>
    <row r="18" spans="1:25" s="296" customFormat="1" ht="28.5" x14ac:dyDescent="0.2">
      <c r="A18" s="48" t="s">
        <v>17</v>
      </c>
      <c r="B18" s="100">
        <f>SUM(B15:B17)</f>
        <v>136326427.02000001</v>
      </c>
      <c r="C18" s="100">
        <f>SUM(C10:C17)</f>
        <v>107762216.86</v>
      </c>
      <c r="D18" s="100">
        <f t="shared" ref="D18:I18" si="3">SUM(D15:D17)</f>
        <v>1156686.3599999999</v>
      </c>
      <c r="E18" s="100">
        <f t="shared" si="3"/>
        <v>31248192.07</v>
      </c>
      <c r="F18" s="100">
        <f t="shared" si="3"/>
        <v>31248192.07</v>
      </c>
      <c r="G18" s="100">
        <f t="shared" si="3"/>
        <v>103863876.95999999</v>
      </c>
      <c r="H18" s="100">
        <f t="shared" si="3"/>
        <v>1156686.3599999999</v>
      </c>
      <c r="I18" s="100">
        <f t="shared" si="3"/>
        <v>30091505.709999997</v>
      </c>
      <c r="J18" s="42">
        <v>38930868.090000004</v>
      </c>
      <c r="K18" s="42"/>
      <c r="L18" s="42"/>
      <c r="M18" s="42" t="e">
        <f>+M15+'[1]2017 PRESENTACION'!J44</f>
        <v>#REF!</v>
      </c>
      <c r="N18" s="42">
        <f>SUM(N15:N17)</f>
        <v>38109902.259999998</v>
      </c>
      <c r="O18" s="42"/>
      <c r="P18" s="303" t="s">
        <v>438</v>
      </c>
      <c r="Q18" s="303" t="s">
        <v>439</v>
      </c>
      <c r="R18" s="303" t="s">
        <v>440</v>
      </c>
      <c r="S18" s="303" t="s">
        <v>41</v>
      </c>
      <c r="T18" s="271"/>
      <c r="U18" s="271"/>
      <c r="V18" s="271"/>
      <c r="W18" s="271"/>
      <c r="X18" s="271"/>
      <c r="Y18" s="271"/>
    </row>
    <row r="19" spans="1:25" s="296" customFormat="1" ht="17.25" customHeight="1" x14ac:dyDescent="0.25">
      <c r="A19" s="304" t="s">
        <v>42</v>
      </c>
      <c r="B19" s="121"/>
      <c r="C19" s="107"/>
      <c r="D19" s="121"/>
      <c r="E19" s="101"/>
      <c r="F19" s="99"/>
      <c r="G19" s="132"/>
      <c r="H19" s="121"/>
      <c r="I19" s="140"/>
      <c r="J19" s="300"/>
      <c r="K19" s="300"/>
      <c r="L19" s="300"/>
      <c r="M19" s="300"/>
      <c r="N19" s="300"/>
      <c r="O19" s="300"/>
      <c r="P19" s="305">
        <v>216991144.18000001</v>
      </c>
      <c r="Q19" s="306">
        <v>1720814.09</v>
      </c>
      <c r="R19" s="306">
        <v>146230672.90000001</v>
      </c>
      <c r="S19" s="306">
        <f>+P19-Q19-R19</f>
        <v>69039657.189999998</v>
      </c>
      <c r="T19" s="307"/>
      <c r="U19" s="308"/>
      <c r="V19" s="271"/>
      <c r="W19" s="271"/>
      <c r="X19" s="271"/>
      <c r="Y19" s="271"/>
    </row>
    <row r="20" spans="1:25" ht="15" x14ac:dyDescent="0.25">
      <c r="A20" s="309" t="s">
        <v>12</v>
      </c>
      <c r="B20" s="101">
        <f>1843770.46+4500+1995303.82</f>
        <v>3843574.2800000003</v>
      </c>
      <c r="C20" s="339">
        <v>1677919.64</v>
      </c>
      <c r="D20" s="339">
        <f>33254.75+7753.6</f>
        <v>41008.35</v>
      </c>
      <c r="E20" s="101">
        <f>+B20-C20</f>
        <v>2165654.6400000006</v>
      </c>
      <c r="F20" s="99">
        <f t="shared" si="0"/>
        <v>2165654.6400000006</v>
      </c>
      <c r="G20" s="101">
        <v>1670166.03</v>
      </c>
      <c r="H20" s="339">
        <f>33254.75+7753.6</f>
        <v>41008.35</v>
      </c>
      <c r="I20" s="140">
        <f t="shared" si="1"/>
        <v>2124646.2900000005</v>
      </c>
      <c r="J20" s="38"/>
      <c r="K20" s="38"/>
      <c r="L20" s="38"/>
      <c r="M20" s="38" t="e">
        <f>+M18-M19</f>
        <v>#REF!</v>
      </c>
      <c r="N20" s="38">
        <v>133985.35</v>
      </c>
      <c r="O20" s="127">
        <f>+F20-N20</f>
        <v>2031669.2900000005</v>
      </c>
      <c r="P20" s="305">
        <f>+F13+F18+F21+F30</f>
        <v>70687830.179999992</v>
      </c>
      <c r="Q20" s="305">
        <f>+H13+H18+H21+H30</f>
        <v>1720814.11</v>
      </c>
      <c r="R20" s="305">
        <f>+C13+C18+C21+C30</f>
        <v>146303313.93000001</v>
      </c>
      <c r="S20" s="306"/>
      <c r="T20" s="272"/>
    </row>
    <row r="21" spans="1:25" s="296" customFormat="1" ht="13.5" customHeight="1" x14ac:dyDescent="0.2">
      <c r="A21" s="48" t="s">
        <v>17</v>
      </c>
      <c r="B21" s="100">
        <f t="shared" ref="B21:I21" si="4">SUM(B20)</f>
        <v>3843574.2800000003</v>
      </c>
      <c r="C21" s="109">
        <f t="shared" si="4"/>
        <v>1677919.64</v>
      </c>
      <c r="D21" s="100">
        <f t="shared" si="4"/>
        <v>41008.35</v>
      </c>
      <c r="E21" s="100">
        <f t="shared" si="4"/>
        <v>2165654.6400000006</v>
      </c>
      <c r="F21" s="100">
        <f t="shared" si="4"/>
        <v>2165654.6400000006</v>
      </c>
      <c r="G21" s="100">
        <f t="shared" si="4"/>
        <v>1670166.03</v>
      </c>
      <c r="H21" s="100">
        <f t="shared" si="4"/>
        <v>41008.35</v>
      </c>
      <c r="I21" s="100">
        <f t="shared" si="4"/>
        <v>2124646.2900000005</v>
      </c>
      <c r="J21" s="42">
        <v>702879.37</v>
      </c>
      <c r="K21" s="42"/>
      <c r="L21" s="42"/>
      <c r="M21" s="42"/>
      <c r="N21" s="42">
        <f>SUM(N20)</f>
        <v>133985.35</v>
      </c>
      <c r="O21" s="42"/>
      <c r="P21" s="102">
        <f>+P19-P20</f>
        <v>146303314</v>
      </c>
      <c r="Q21" s="306">
        <f>+Q19-Q20</f>
        <v>-2.0000000018626451E-2</v>
      </c>
      <c r="R21" s="306">
        <f>+R19-R20</f>
        <v>-72641.030000001192</v>
      </c>
      <c r="S21" s="306">
        <f>+Q21-R21</f>
        <v>72641.010000001173</v>
      </c>
      <c r="T21" s="271"/>
      <c r="U21" s="271"/>
      <c r="V21" s="271"/>
      <c r="W21" s="271"/>
      <c r="X21" s="271"/>
      <c r="Y21" s="271"/>
    </row>
    <row r="22" spans="1:25" s="296" customFormat="1" ht="16.5" customHeight="1" x14ac:dyDescent="0.25">
      <c r="A22" s="310" t="s">
        <v>43</v>
      </c>
      <c r="B22" s="121"/>
      <c r="C22" s="107"/>
      <c r="D22" s="121"/>
      <c r="E22" s="101">
        <f t="shared" ref="E22:E29" si="5">+B22-C22</f>
        <v>0</v>
      </c>
      <c r="F22" s="99">
        <f t="shared" si="0"/>
        <v>0</v>
      </c>
      <c r="G22" s="132"/>
      <c r="H22" s="121"/>
      <c r="I22" s="140">
        <f t="shared" si="1"/>
        <v>0</v>
      </c>
      <c r="J22" s="300"/>
      <c r="K22" s="300"/>
      <c r="L22" s="300"/>
      <c r="M22" s="300"/>
      <c r="N22" s="300"/>
      <c r="O22" s="300"/>
      <c r="P22" s="300"/>
      <c r="Q22" s="271"/>
      <c r="R22" s="271"/>
      <c r="S22" s="271"/>
      <c r="T22" s="271"/>
      <c r="U22" s="271"/>
      <c r="V22" s="271"/>
      <c r="W22" s="271"/>
      <c r="X22" s="271"/>
      <c r="Y22" s="271"/>
    </row>
    <row r="23" spans="1:25" ht="12.75" customHeight="1" x14ac:dyDescent="0.25">
      <c r="A23" s="301" t="s">
        <v>16</v>
      </c>
      <c r="B23" s="101">
        <v>19672926.109999999</v>
      </c>
      <c r="C23" s="339">
        <v>8523647.1099999994</v>
      </c>
      <c r="D23" s="339">
        <v>147276.14000000001</v>
      </c>
      <c r="E23" s="101">
        <f t="shared" si="5"/>
        <v>11149279</v>
      </c>
      <c r="F23" s="99">
        <f t="shared" si="0"/>
        <v>11149279</v>
      </c>
      <c r="G23" s="101">
        <v>8376370.96</v>
      </c>
      <c r="H23" s="339">
        <v>147276.14000000001</v>
      </c>
      <c r="I23" s="140">
        <f t="shared" si="1"/>
        <v>11002002.859999999</v>
      </c>
      <c r="J23" s="38"/>
      <c r="K23" s="38"/>
      <c r="L23" s="38"/>
      <c r="M23" s="38"/>
      <c r="N23" s="38">
        <v>11250193.93</v>
      </c>
      <c r="O23" s="38">
        <f>+F23-N23</f>
        <v>-100914.9299999997</v>
      </c>
      <c r="P23" s="38"/>
      <c r="Q23" s="302"/>
      <c r="R23" s="272"/>
    </row>
    <row r="24" spans="1:25" ht="12.75" customHeight="1" x14ac:dyDescent="0.25">
      <c r="A24" s="294" t="s">
        <v>44</v>
      </c>
      <c r="B24" s="101">
        <v>25596500.449999999</v>
      </c>
      <c r="C24" s="339">
        <v>12581013.15</v>
      </c>
      <c r="D24" s="339">
        <v>155914.04</v>
      </c>
      <c r="E24" s="101">
        <f t="shared" si="5"/>
        <v>13015487.299999999</v>
      </c>
      <c r="F24" s="99">
        <f t="shared" si="0"/>
        <v>13015487.299999999</v>
      </c>
      <c r="G24" s="101">
        <v>12425215.67</v>
      </c>
      <c r="H24" s="339">
        <v>155914.04</v>
      </c>
      <c r="I24" s="140">
        <f t="shared" si="1"/>
        <v>12859573.26</v>
      </c>
      <c r="J24" s="38"/>
      <c r="K24" s="38"/>
      <c r="L24" s="38"/>
      <c r="M24" s="38">
        <v>8325855.5499999998</v>
      </c>
      <c r="N24" s="38">
        <v>12270302.42</v>
      </c>
      <c r="O24" s="38">
        <f t="shared" ref="O24:O29" si="6">+F24-N24</f>
        <v>745184.87999999896</v>
      </c>
      <c r="P24" s="38">
        <f>+F18+F13+F21+F30</f>
        <v>70687830.179999992</v>
      </c>
      <c r="Q24" s="302"/>
      <c r="R24" s="272"/>
    </row>
    <row r="25" spans="1:25" ht="12.75" customHeight="1" x14ac:dyDescent="0.25">
      <c r="A25" s="294" t="s">
        <v>45</v>
      </c>
      <c r="B25" s="101">
        <v>8755671.2799999993</v>
      </c>
      <c r="C25" s="339">
        <v>4053616.8</v>
      </c>
      <c r="D25" s="339">
        <v>58080.57</v>
      </c>
      <c r="E25" s="101">
        <f t="shared" si="5"/>
        <v>4702054.4799999995</v>
      </c>
      <c r="F25" s="99">
        <f t="shared" si="0"/>
        <v>4702054.4799999995</v>
      </c>
      <c r="G25" s="101">
        <v>3995735.98</v>
      </c>
      <c r="H25" s="339">
        <v>58080.57</v>
      </c>
      <c r="I25" s="140">
        <f t="shared" si="1"/>
        <v>4643973.9099999992</v>
      </c>
      <c r="J25" s="38"/>
      <c r="K25" s="38"/>
      <c r="L25" s="38"/>
      <c r="M25" s="38"/>
      <c r="N25" s="38">
        <v>5113248.4400000004</v>
      </c>
      <c r="O25" s="38">
        <f t="shared" si="6"/>
        <v>-411193.96000000089</v>
      </c>
      <c r="P25" s="38">
        <f>+H13+H18+H21+H30</f>
        <v>1720814.11</v>
      </c>
    </row>
    <row r="26" spans="1:25" ht="15" x14ac:dyDescent="0.25">
      <c r="A26" s="294" t="s">
        <v>46</v>
      </c>
      <c r="B26" s="101">
        <f>144182.83+1500</f>
        <v>145682.82999999999</v>
      </c>
      <c r="C26" s="339">
        <v>14503.75</v>
      </c>
      <c r="D26" s="101">
        <v>290.08</v>
      </c>
      <c r="E26" s="101">
        <f t="shared" si="5"/>
        <v>131179.07999999999</v>
      </c>
      <c r="F26" s="99">
        <f t="shared" si="0"/>
        <v>131179.07999999999</v>
      </c>
      <c r="G26" s="101">
        <v>14213.68</v>
      </c>
      <c r="H26" s="101">
        <v>290.08</v>
      </c>
      <c r="I26" s="140">
        <f t="shared" si="1"/>
        <v>130888.99999999999</v>
      </c>
      <c r="J26" s="38"/>
      <c r="K26" s="38"/>
      <c r="L26" s="38"/>
      <c r="M26" s="38"/>
      <c r="N26" s="38">
        <v>24657.37</v>
      </c>
      <c r="O26" s="38">
        <f t="shared" si="6"/>
        <v>106521.70999999999</v>
      </c>
      <c r="P26" s="38"/>
      <c r="R26" s="272"/>
    </row>
    <row r="27" spans="1:25" ht="16.5" customHeight="1" x14ac:dyDescent="0.25">
      <c r="A27" s="295" t="s">
        <v>13</v>
      </c>
      <c r="B27" s="101">
        <v>3161851.2</v>
      </c>
      <c r="C27" s="339">
        <v>2416716.23</v>
      </c>
      <c r="D27" s="339">
        <v>24916.560000000001</v>
      </c>
      <c r="E27" s="101">
        <f t="shared" si="5"/>
        <v>745134.9700000002</v>
      </c>
      <c r="F27" s="99">
        <f t="shared" si="0"/>
        <v>745134.9700000002</v>
      </c>
      <c r="G27" s="101">
        <v>2391799.6800000002</v>
      </c>
      <c r="H27" s="339">
        <v>24916.560000000001</v>
      </c>
      <c r="I27" s="140">
        <f t="shared" si="1"/>
        <v>720218.41000000015</v>
      </c>
      <c r="J27" s="38"/>
      <c r="K27" s="38"/>
      <c r="L27" s="38"/>
      <c r="M27" s="38"/>
      <c r="N27" s="38">
        <v>1126152.76</v>
      </c>
      <c r="O27" s="38">
        <f t="shared" si="6"/>
        <v>-381017.7899999998</v>
      </c>
      <c r="P27" s="38">
        <f>+I13+I18+I21+I30</f>
        <v>68967016.069999993</v>
      </c>
      <c r="R27" s="272">
        <f>+R19+Q19</f>
        <v>147951486.99000001</v>
      </c>
      <c r="S27" s="338"/>
      <c r="T27" s="272">
        <f>+S27+R28</f>
        <v>-69039657.189999998</v>
      </c>
    </row>
    <row r="28" spans="1:25" ht="15" x14ac:dyDescent="0.25">
      <c r="A28" s="294" t="s">
        <v>14</v>
      </c>
      <c r="B28" s="339">
        <v>2654286.4900000002</v>
      </c>
      <c r="C28" s="339">
        <f>1096344.64+1157032.39</f>
        <v>2253377.0299999998</v>
      </c>
      <c r="D28" s="339">
        <v>44235.89</v>
      </c>
      <c r="E28" s="101">
        <f t="shared" si="5"/>
        <v>400909.46000000043</v>
      </c>
      <c r="F28" s="99">
        <f t="shared" si="0"/>
        <v>400909.46000000043</v>
      </c>
      <c r="G28" s="101">
        <v>2175886.4</v>
      </c>
      <c r="H28" s="339">
        <v>44235.89</v>
      </c>
      <c r="I28" s="140">
        <f t="shared" si="1"/>
        <v>356673.57000000041</v>
      </c>
      <c r="J28" s="38"/>
      <c r="K28" s="38"/>
      <c r="L28" s="38"/>
      <c r="M28" s="38"/>
      <c r="N28" s="38">
        <v>1915496.1</v>
      </c>
      <c r="O28" s="38">
        <f t="shared" si="6"/>
        <v>-1514586.6399999997</v>
      </c>
      <c r="P28" s="38"/>
      <c r="R28" s="272">
        <f>+R27-P19</f>
        <v>-69039657.189999998</v>
      </c>
      <c r="S28" s="302"/>
    </row>
    <row r="29" spans="1:25" ht="14.25" customHeight="1" x14ac:dyDescent="0.25">
      <c r="A29" s="294" t="s">
        <v>15</v>
      </c>
      <c r="B29" s="101">
        <v>10488937.82</v>
      </c>
      <c r="C29" s="339">
        <v>7020303.3600000003</v>
      </c>
      <c r="D29" s="101">
        <v>48350.01</v>
      </c>
      <c r="E29" s="101">
        <f t="shared" si="5"/>
        <v>3468634.46</v>
      </c>
      <c r="F29" s="99">
        <f t="shared" si="0"/>
        <v>3468634.46</v>
      </c>
      <c r="G29" s="101">
        <v>6971953.3499999996</v>
      </c>
      <c r="H29" s="101">
        <v>48350.01</v>
      </c>
      <c r="I29" s="140">
        <f t="shared" si="1"/>
        <v>3420284.45</v>
      </c>
      <c r="J29" s="38"/>
      <c r="K29" s="38"/>
      <c r="L29" s="38"/>
      <c r="M29" s="38"/>
      <c r="N29" s="38">
        <v>4246096.1500000004</v>
      </c>
      <c r="O29" s="38">
        <f t="shared" si="6"/>
        <v>-777461.69000000041</v>
      </c>
      <c r="P29" s="38">
        <f>+F18+F21+F30</f>
        <v>67026525.459999993</v>
      </c>
      <c r="Q29" s="272"/>
    </row>
    <row r="30" spans="1:25" ht="15" customHeight="1" x14ac:dyDescent="0.2">
      <c r="A30" s="48" t="s">
        <v>17</v>
      </c>
      <c r="B30" s="100">
        <f>SUM(B23:B29)</f>
        <v>70475856.180000007</v>
      </c>
      <c r="C30" s="108">
        <f>SUM(C23:C29)</f>
        <v>36863177.43</v>
      </c>
      <c r="D30" s="100"/>
      <c r="E30" s="100">
        <f>SUM(E23:E29)</f>
        <v>33612678.749999993</v>
      </c>
      <c r="F30" s="100">
        <f>SUM(F23:F29)</f>
        <v>33612678.749999993</v>
      </c>
      <c r="G30" s="100">
        <f>SUM(G23:G29)</f>
        <v>36351175.719999999</v>
      </c>
      <c r="H30" s="100">
        <f>SUM(H23:H29)</f>
        <v>479063.2900000001</v>
      </c>
      <c r="I30" s="100">
        <f>SUM(I23:I29)</f>
        <v>33133615.459999997</v>
      </c>
      <c r="J30" s="88">
        <v>67607839.519999996</v>
      </c>
      <c r="K30" s="88"/>
      <c r="L30" s="88"/>
      <c r="M30" s="42">
        <f>+I13+I18+I21+I30</f>
        <v>68967016.069999993</v>
      </c>
      <c r="N30" s="42">
        <f>SUM(N23:N29)</f>
        <v>35946147.170000009</v>
      </c>
      <c r="O30" s="42"/>
      <c r="P30" s="42"/>
      <c r="Q30" s="302"/>
      <c r="R30" s="272"/>
    </row>
    <row r="31" spans="1:25" s="296" customFormat="1" x14ac:dyDescent="0.2">
      <c r="A31" s="311" t="s">
        <v>19</v>
      </c>
      <c r="B31" s="312"/>
      <c r="C31" s="312"/>
      <c r="D31" s="312"/>
      <c r="E31" s="313"/>
      <c r="F31" s="298"/>
      <c r="G31" s="298"/>
      <c r="H31" s="298"/>
      <c r="I31" s="299"/>
      <c r="J31" s="300"/>
      <c r="K31" s="300"/>
      <c r="L31" s="300"/>
      <c r="M31" s="300"/>
      <c r="N31" s="300"/>
      <c r="O31" s="300"/>
      <c r="P31" s="300"/>
      <c r="Q31" s="271"/>
      <c r="R31" s="271"/>
      <c r="S31" s="271"/>
      <c r="T31" s="271"/>
      <c r="U31" s="271"/>
      <c r="V31" s="271"/>
      <c r="W31" s="271"/>
      <c r="X31" s="271"/>
      <c r="Y31" s="271"/>
    </row>
    <row r="32" spans="1:25" s="271" customFormat="1" ht="15" x14ac:dyDescent="0.25">
      <c r="A32" s="294" t="s">
        <v>20</v>
      </c>
      <c r="B32" s="59">
        <v>280965035</v>
      </c>
      <c r="C32" s="314">
        <f>21923757.56+496023.19+496023.19</f>
        <v>22915803.940000001</v>
      </c>
      <c r="D32" s="314"/>
      <c r="E32" s="278">
        <f>21923757.56+1488069.57</f>
        <v>23411827.129999999</v>
      </c>
      <c r="F32" s="101">
        <f>+B32</f>
        <v>280965035</v>
      </c>
      <c r="G32" s="101">
        <v>22915803.940000001</v>
      </c>
      <c r="H32" s="338">
        <v>1404825.18</v>
      </c>
      <c r="I32" s="142">
        <f>+F32-E32</f>
        <v>257553207.87</v>
      </c>
      <c r="J32" s="90">
        <v>61514635.530000001</v>
      </c>
      <c r="K32" s="89"/>
      <c r="L32" s="89"/>
      <c r="M32" s="61"/>
      <c r="N32" s="61">
        <v>269838819.61000001</v>
      </c>
      <c r="O32" s="61"/>
      <c r="P32" s="101">
        <f>+F32*0.02</f>
        <v>5619300.7000000002</v>
      </c>
      <c r="Q32" s="338">
        <f>+P32/12</f>
        <v>468275.05833333335</v>
      </c>
    </row>
    <row r="33" spans="1:25" s="271" customFormat="1" ht="12.75" x14ac:dyDescent="0.2">
      <c r="A33" s="294" t="s">
        <v>47</v>
      </c>
      <c r="B33" s="59"/>
      <c r="C33" s="59"/>
      <c r="D33" s="59"/>
      <c r="E33" s="60"/>
      <c r="F33" s="129">
        <f>74203699.82+5106227.02-17487182.67</f>
        <v>61822744.169999987</v>
      </c>
      <c r="G33" s="129"/>
      <c r="H33" s="93" t="s">
        <v>18</v>
      </c>
      <c r="I33" s="143">
        <f>+F33</f>
        <v>61822744.169999987</v>
      </c>
      <c r="J33" s="315">
        <v>289064340.92000002</v>
      </c>
      <c r="K33" s="89"/>
      <c r="L33" s="89"/>
      <c r="M33" s="61"/>
      <c r="N33" s="61">
        <v>74203699.819999993</v>
      </c>
      <c r="O33" s="61"/>
      <c r="P33" s="61"/>
      <c r="Q33" s="338">
        <f>+Q32*3</f>
        <v>1404825.175</v>
      </c>
    </row>
    <row r="34" spans="1:25" ht="12.75" x14ac:dyDescent="0.2">
      <c r="A34" s="294" t="s">
        <v>48</v>
      </c>
      <c r="B34" s="62" t="s">
        <v>18</v>
      </c>
      <c r="C34" s="62"/>
      <c r="D34" s="62"/>
      <c r="E34" s="63"/>
      <c r="F34" s="130">
        <v>18653280</v>
      </c>
      <c r="G34" s="279"/>
      <c r="H34" s="125" t="s">
        <v>18</v>
      </c>
      <c r="I34" s="144">
        <f>+F34</f>
        <v>18653280</v>
      </c>
      <c r="J34" s="89">
        <v>3865600.36</v>
      </c>
      <c r="K34" s="90"/>
      <c r="L34" s="90"/>
      <c r="M34" s="64"/>
      <c r="N34" s="64">
        <v>18653280</v>
      </c>
      <c r="O34" s="64"/>
      <c r="P34" s="64"/>
    </row>
    <row r="35" spans="1:25" ht="15" x14ac:dyDescent="0.2">
      <c r="A35" s="48" t="s">
        <v>17</v>
      </c>
      <c r="B35" s="316">
        <f>SUM(B32:B34)</f>
        <v>280965035</v>
      </c>
      <c r="C35" s="316"/>
      <c r="D35" s="316"/>
      <c r="E35" s="316"/>
      <c r="F35" s="282">
        <f>SUM(F32:F34)</f>
        <v>361441059.16999996</v>
      </c>
      <c r="G35" s="282"/>
      <c r="H35" s="100">
        <f>SUM(H32:H34)</f>
        <v>1404825.18</v>
      </c>
      <c r="I35" s="100">
        <f>SUM(I32:I34)</f>
        <v>338029232.03999996</v>
      </c>
      <c r="J35" s="91">
        <f>SUM(J32:J34)</f>
        <v>354444576.81000006</v>
      </c>
      <c r="K35" s="315">
        <f>+F35-J35</f>
        <v>6996482.3599998951</v>
      </c>
      <c r="L35" s="315"/>
      <c r="M35" s="317"/>
      <c r="N35" s="317">
        <f>SUM(N32:N34)</f>
        <v>362695799.43000001</v>
      </c>
      <c r="O35" s="317"/>
      <c r="P35" s="317"/>
    </row>
    <row r="36" spans="1:25" s="296" customFormat="1" ht="15" x14ac:dyDescent="0.2">
      <c r="A36" s="318" t="s">
        <v>21</v>
      </c>
      <c r="B36" s="59"/>
      <c r="C36" s="59"/>
      <c r="D36" s="59"/>
      <c r="E36" s="60"/>
      <c r="F36" s="131"/>
      <c r="G36" s="131"/>
      <c r="H36" s="131"/>
      <c r="I36" s="131"/>
      <c r="J36" s="319"/>
      <c r="K36" s="89"/>
      <c r="L36" s="89"/>
      <c r="M36" s="61"/>
      <c r="N36" s="61"/>
      <c r="O36" s="61"/>
      <c r="P36" s="61"/>
      <c r="Q36" s="271"/>
      <c r="R36" s="271"/>
      <c r="S36" s="271"/>
      <c r="T36" s="271"/>
      <c r="U36" s="271"/>
      <c r="V36" s="271"/>
      <c r="W36" s="271"/>
      <c r="X36" s="271"/>
      <c r="Y36" s="271"/>
    </row>
    <row r="37" spans="1:25" ht="15" x14ac:dyDescent="0.2">
      <c r="A37" s="68" t="s">
        <v>22</v>
      </c>
      <c r="B37" s="36"/>
      <c r="C37" s="36"/>
      <c r="D37" s="36"/>
      <c r="E37" s="37"/>
      <c r="F37" s="132">
        <v>8855894.5439999998</v>
      </c>
      <c r="G37" s="280"/>
      <c r="H37" s="126">
        <f>+F37*20%/12*3</f>
        <v>442794.72720000008</v>
      </c>
      <c r="I37" s="145">
        <f>+F37-H37</f>
        <v>8413099.8168000001</v>
      </c>
      <c r="J37" s="91"/>
      <c r="K37" s="91"/>
      <c r="L37" s="91"/>
      <c r="M37" s="38"/>
      <c r="N37" s="38">
        <v>10780954.18</v>
      </c>
      <c r="O37" s="38"/>
      <c r="P37" s="38"/>
      <c r="R37" s="272"/>
      <c r="S37" s="272"/>
    </row>
    <row r="38" spans="1:25" s="296" customFormat="1" ht="15.75" thickBot="1" x14ac:dyDescent="0.3">
      <c r="A38" s="320" t="s">
        <v>17</v>
      </c>
      <c r="B38" s="350">
        <f>SUM(B37:B37)</f>
        <v>0</v>
      </c>
      <c r="C38" s="350"/>
      <c r="D38" s="350"/>
      <c r="E38" s="350"/>
      <c r="F38" s="283">
        <f>SUM(F37)</f>
        <v>8855894.5439999998</v>
      </c>
      <c r="G38" s="283"/>
      <c r="H38" s="147">
        <f>SUM(H37:H37)</f>
        <v>442794.72720000008</v>
      </c>
      <c r="I38" s="148">
        <f>SUM(I37:I37)</f>
        <v>8413099.8168000001</v>
      </c>
      <c r="J38" s="321"/>
      <c r="K38" s="321"/>
      <c r="L38" s="321"/>
      <c r="M38" s="300"/>
      <c r="N38" s="300">
        <f>SUM(N37:N37)</f>
        <v>10780954.18</v>
      </c>
      <c r="O38" s="300"/>
      <c r="P38" s="537" t="s">
        <v>442</v>
      </c>
      <c r="Q38" s="271"/>
      <c r="R38" s="272"/>
      <c r="S38" s="272"/>
      <c r="T38" s="271"/>
      <c r="U38" s="271"/>
      <c r="V38" s="271"/>
      <c r="W38" s="271"/>
      <c r="X38" s="271"/>
      <c r="Y38" s="271"/>
    </row>
    <row r="39" spans="1:25" ht="12.75" x14ac:dyDescent="0.2">
      <c r="A39" s="72" t="s">
        <v>23</v>
      </c>
      <c r="B39" s="322"/>
      <c r="C39" s="322"/>
      <c r="D39" s="322"/>
      <c r="E39" s="323"/>
      <c r="F39" s="322"/>
      <c r="G39" s="322"/>
      <c r="H39" s="322"/>
      <c r="I39" s="111">
        <f>+F13+F18+F21+F30+F35</f>
        <v>432128889.34999996</v>
      </c>
      <c r="J39" s="324"/>
      <c r="K39" s="324"/>
      <c r="L39" s="324"/>
      <c r="N39" s="302">
        <f>+N13+N18+N21+N30+N35</f>
        <v>441086028.63</v>
      </c>
      <c r="O39" s="325"/>
      <c r="P39" s="537"/>
      <c r="Q39" s="326"/>
      <c r="R39" s="325"/>
      <c r="S39" s="325"/>
    </row>
    <row r="40" spans="1:25" s="296" customFormat="1" ht="18.600000000000001" customHeight="1" thickBot="1" x14ac:dyDescent="0.25">
      <c r="A40" s="72" t="s">
        <v>49</v>
      </c>
      <c r="B40" s="322"/>
      <c r="C40" s="322"/>
      <c r="D40" s="322"/>
      <c r="E40" s="323"/>
      <c r="F40" s="322"/>
      <c r="G40" s="322"/>
      <c r="H40" s="322"/>
      <c r="I40" s="110">
        <f>+H13+H18+H21+H30</f>
        <v>1720814.11</v>
      </c>
      <c r="J40" s="324"/>
      <c r="K40" s="324"/>
      <c r="L40" s="324"/>
      <c r="M40" s="271"/>
      <c r="N40" s="271"/>
      <c r="O40" s="325"/>
      <c r="P40" s="351">
        <f>+I40+I43</f>
        <v>2163608.8372</v>
      </c>
      <c r="Q40" s="248"/>
      <c r="R40" s="325"/>
      <c r="S40" s="325"/>
      <c r="T40" s="271"/>
      <c r="U40" s="271"/>
      <c r="V40" s="271"/>
      <c r="W40" s="271"/>
      <c r="X40" s="271"/>
      <c r="Y40" s="271"/>
    </row>
    <row r="41" spans="1:25" ht="14.45" customHeight="1" x14ac:dyDescent="0.2">
      <c r="A41" s="72" t="s">
        <v>50</v>
      </c>
      <c r="B41" s="322"/>
      <c r="C41" s="322"/>
      <c r="D41" s="322"/>
      <c r="E41" s="323"/>
      <c r="F41" s="322"/>
      <c r="G41" s="322"/>
      <c r="H41" s="322"/>
      <c r="I41" s="327">
        <f>+I39-I40</f>
        <v>430408075.23999995</v>
      </c>
      <c r="J41" s="92"/>
      <c r="K41" s="92"/>
      <c r="L41" s="92"/>
      <c r="N41" s="302"/>
      <c r="O41" s="325"/>
      <c r="P41" s="325"/>
      <c r="Q41" s="272"/>
      <c r="R41" s="325"/>
      <c r="S41" s="328"/>
    </row>
    <row r="42" spans="1:25" ht="16.899999999999999" customHeight="1" x14ac:dyDescent="0.2">
      <c r="A42" s="72" t="s">
        <v>25</v>
      </c>
      <c r="B42" s="322"/>
      <c r="C42" s="324"/>
      <c r="D42" s="324"/>
      <c r="E42" s="329"/>
      <c r="F42" s="324"/>
      <c r="G42" s="324"/>
      <c r="H42" s="322"/>
      <c r="I42" s="111">
        <f>+F38</f>
        <v>8855894.5439999998</v>
      </c>
      <c r="J42" s="324"/>
      <c r="K42" s="324"/>
      <c r="L42" s="324"/>
      <c r="O42" s="325"/>
      <c r="P42" s="325"/>
      <c r="Q42" s="326">
        <f>+I41+I44</f>
        <v>438821175.05679995</v>
      </c>
      <c r="R42" s="325"/>
      <c r="S42" s="325"/>
      <c r="T42" s="328"/>
    </row>
    <row r="43" spans="1:25" ht="17.45" customHeight="1" thickBot="1" x14ac:dyDescent="0.25">
      <c r="A43" s="72" t="s">
        <v>51</v>
      </c>
      <c r="B43" s="322"/>
      <c r="C43" s="324"/>
      <c r="D43" s="324"/>
      <c r="E43" s="329"/>
      <c r="F43" s="324"/>
      <c r="G43" s="324"/>
      <c r="H43" s="322"/>
      <c r="I43" s="110">
        <f>+H38</f>
        <v>442794.72720000008</v>
      </c>
      <c r="J43" s="324"/>
      <c r="K43" s="324"/>
      <c r="L43" s="324"/>
      <c r="N43" s="302"/>
      <c r="O43" s="325"/>
      <c r="P43" s="328">
        <f>+I39+I42</f>
        <v>440984783.89399993</v>
      </c>
      <c r="Q43" s="326"/>
      <c r="R43" s="325" t="s">
        <v>437</v>
      </c>
      <c r="S43" s="325"/>
    </row>
    <row r="44" spans="1:25" ht="13.15" customHeight="1" x14ac:dyDescent="0.2">
      <c r="A44" s="72" t="s">
        <v>52</v>
      </c>
      <c r="B44" s="322"/>
      <c r="C44" s="324"/>
      <c r="D44" s="324"/>
      <c r="E44" s="329"/>
      <c r="F44" s="324"/>
      <c r="G44" s="324"/>
      <c r="H44" s="322"/>
      <c r="I44" s="327">
        <f>+I42-I43</f>
        <v>8413099.8168000001</v>
      </c>
      <c r="J44" s="92"/>
      <c r="K44" s="92"/>
      <c r="L44" s="92"/>
      <c r="N44" s="272"/>
      <c r="O44" s="325"/>
      <c r="P44" s="328">
        <f>+I40+I43</f>
        <v>2163608.8372</v>
      </c>
      <c r="Q44" s="326"/>
      <c r="R44" s="325"/>
      <c r="S44" s="325"/>
    </row>
    <row r="45" spans="1:25" ht="15" customHeight="1" thickBot="1" x14ac:dyDescent="0.25">
      <c r="A45" s="78" t="s">
        <v>24</v>
      </c>
      <c r="B45" s="330"/>
      <c r="C45" s="330"/>
      <c r="D45" s="330"/>
      <c r="E45" s="331"/>
      <c r="F45" s="330"/>
      <c r="G45" s="330"/>
      <c r="H45" s="330"/>
      <c r="I45" s="103">
        <f>+I41+I44</f>
        <v>438821175.05679995</v>
      </c>
      <c r="J45" s="92"/>
      <c r="K45" s="92"/>
      <c r="L45" s="92"/>
      <c r="N45" s="272"/>
      <c r="P45" s="272">
        <f>+P43-P44</f>
        <v>438821175.05679995</v>
      </c>
    </row>
    <row r="46" spans="1:25" s="296" customFormat="1" ht="12.75" x14ac:dyDescent="0.2">
      <c r="A46" s="332"/>
      <c r="B46" s="284"/>
      <c r="C46" s="333"/>
      <c r="D46" s="333"/>
      <c r="E46" s="334"/>
      <c r="F46" s="302"/>
      <c r="G46" s="302"/>
      <c r="H46" s="271"/>
      <c r="I46" s="302" t="e">
        <f>+#REF!</f>
        <v>#REF!</v>
      </c>
      <c r="J46" s="271"/>
      <c r="K46" s="271"/>
      <c r="L46" s="271"/>
      <c r="M46" s="271"/>
      <c r="N46" s="272"/>
      <c r="O46" s="271"/>
      <c r="P46" s="302" t="e">
        <f>+#REF!</f>
        <v>#REF!</v>
      </c>
      <c r="Q46" s="271"/>
      <c r="R46" s="271"/>
      <c r="S46" s="271"/>
      <c r="T46" s="271"/>
      <c r="U46" s="271"/>
      <c r="V46" s="271"/>
      <c r="W46" s="271"/>
      <c r="X46" s="271"/>
      <c r="Y46" s="271"/>
    </row>
    <row r="47" spans="1:25" ht="15" customHeight="1" x14ac:dyDescent="0.2">
      <c r="A47" s="84"/>
      <c r="E47" s="335">
        <v>21923757.561388887</v>
      </c>
    </row>
    <row r="48" spans="1:25" ht="12.75" x14ac:dyDescent="0.2">
      <c r="A48" s="84"/>
    </row>
    <row r="49" spans="1:5" ht="11.25" customHeight="1" x14ac:dyDescent="0.2">
      <c r="A49" s="84"/>
      <c r="E49" s="335" t="e">
        <f>+#REF!*0.02</f>
        <v>#REF!</v>
      </c>
    </row>
    <row r="50" spans="1:5" ht="16.5" customHeight="1" x14ac:dyDescent="0.2">
      <c r="A50" s="84"/>
      <c r="E50" s="335" t="e">
        <f>+E49*3</f>
        <v>#REF!</v>
      </c>
    </row>
    <row r="51" spans="1:5" ht="16.5" customHeight="1" x14ac:dyDescent="0.2">
      <c r="A51" s="84"/>
      <c r="E51" s="336" t="e">
        <f>+E47+E50</f>
        <v>#REF!</v>
      </c>
    </row>
    <row r="52" spans="1:5" ht="17.25" customHeight="1" x14ac:dyDescent="0.2">
      <c r="A52" s="84"/>
      <c r="E52" s="337"/>
    </row>
    <row r="53" spans="1:5" x14ac:dyDescent="0.2">
      <c r="A53" s="85"/>
    </row>
    <row r="54" spans="1:5" x14ac:dyDescent="0.2">
      <c r="A54" s="85"/>
    </row>
    <row r="55" spans="1:5" x14ac:dyDescent="0.2">
      <c r="A55" s="85"/>
    </row>
    <row r="56" spans="1:5" x14ac:dyDescent="0.2">
      <c r="A56" s="85"/>
    </row>
    <row r="57" spans="1:5" x14ac:dyDescent="0.2">
      <c r="A57" s="13"/>
    </row>
    <row r="58" spans="1:5" x14ac:dyDescent="0.2">
      <c r="A58" s="13"/>
    </row>
    <row r="59" spans="1:5" x14ac:dyDescent="0.2">
      <c r="A59" s="13"/>
    </row>
    <row r="60" spans="1:5" x14ac:dyDescent="0.2">
      <c r="A60" s="13"/>
    </row>
    <row r="61" spans="1:5" x14ac:dyDescent="0.2">
      <c r="A61" s="13"/>
    </row>
    <row r="62" spans="1:5" x14ac:dyDescent="0.2">
      <c r="A62" s="13"/>
    </row>
    <row r="63" spans="1:5" x14ac:dyDescent="0.2">
      <c r="A63" s="13"/>
    </row>
    <row r="64" spans="1:5" x14ac:dyDescent="0.2">
      <c r="A64" s="13"/>
    </row>
    <row r="65" spans="1:1" x14ac:dyDescent="0.2">
      <c r="A65" s="13"/>
    </row>
    <row r="66" spans="1:1" x14ac:dyDescent="0.2">
      <c r="A66" s="13"/>
    </row>
    <row r="67" spans="1:1" x14ac:dyDescent="0.2">
      <c r="A67" s="13"/>
    </row>
    <row r="68" spans="1:1" x14ac:dyDescent="0.2">
      <c r="A68" s="13"/>
    </row>
    <row r="69" spans="1:1" x14ac:dyDescent="0.2">
      <c r="A69" s="13"/>
    </row>
    <row r="70" spans="1:1" x14ac:dyDescent="0.2">
      <c r="A70" s="13"/>
    </row>
    <row r="71" spans="1:1" x14ac:dyDescent="0.2">
      <c r="A71" s="13"/>
    </row>
    <row r="72" spans="1:1" x14ac:dyDescent="0.2">
      <c r="A72" s="13"/>
    </row>
    <row r="73" spans="1:1" x14ac:dyDescent="0.2">
      <c r="A73" s="13"/>
    </row>
    <row r="74" spans="1:1" x14ac:dyDescent="0.2">
      <c r="A74" s="13"/>
    </row>
    <row r="75" spans="1:1" x14ac:dyDescent="0.2">
      <c r="A75" s="13"/>
    </row>
    <row r="76" spans="1:1" x14ac:dyDescent="0.2">
      <c r="A76" s="13"/>
    </row>
    <row r="77" spans="1:1" x14ac:dyDescent="0.2">
      <c r="A77" s="13"/>
    </row>
    <row r="78" spans="1:1" x14ac:dyDescent="0.2">
      <c r="A78" s="13"/>
    </row>
    <row r="79" spans="1:1" x14ac:dyDescent="0.2">
      <c r="A79" s="13"/>
    </row>
    <row r="80" spans="1:1" x14ac:dyDescent="0.2">
      <c r="A80" s="13"/>
    </row>
    <row r="81" spans="1:1" x14ac:dyDescent="0.2">
      <c r="A81" s="13"/>
    </row>
    <row r="82" spans="1:1" x14ac:dyDescent="0.2">
      <c r="A82" s="13"/>
    </row>
    <row r="83" spans="1:1" x14ac:dyDescent="0.2">
      <c r="A83" s="13"/>
    </row>
    <row r="84" spans="1:1" x14ac:dyDescent="0.2">
      <c r="A84" s="13"/>
    </row>
    <row r="85" spans="1:1" x14ac:dyDescent="0.2">
      <c r="A85" s="13"/>
    </row>
    <row r="86" spans="1:1" x14ac:dyDescent="0.2">
      <c r="A86" s="13"/>
    </row>
    <row r="87" spans="1:1" x14ac:dyDescent="0.2">
      <c r="A87" s="13"/>
    </row>
    <row r="88" spans="1:1" x14ac:dyDescent="0.2">
      <c r="A88" s="13"/>
    </row>
    <row r="89" spans="1:1" x14ac:dyDescent="0.2">
      <c r="A89" s="13"/>
    </row>
    <row r="90" spans="1:1" x14ac:dyDescent="0.2">
      <c r="A90" s="13"/>
    </row>
    <row r="91" spans="1:1" x14ac:dyDescent="0.2">
      <c r="A91" s="13"/>
    </row>
    <row r="92" spans="1:1" x14ac:dyDescent="0.2">
      <c r="A92" s="13"/>
    </row>
    <row r="93" spans="1:1" x14ac:dyDescent="0.2">
      <c r="A93" s="13"/>
    </row>
    <row r="94" spans="1:1" x14ac:dyDescent="0.2">
      <c r="A94" s="13"/>
    </row>
    <row r="95" spans="1:1" x14ac:dyDescent="0.2">
      <c r="A95" s="13"/>
    </row>
    <row r="96" spans="1:1" x14ac:dyDescent="0.2">
      <c r="A96" s="13"/>
    </row>
    <row r="97" spans="1:1" x14ac:dyDescent="0.2">
      <c r="A97" s="13"/>
    </row>
    <row r="98" spans="1:1" x14ac:dyDescent="0.2">
      <c r="A98" s="13"/>
    </row>
    <row r="99" spans="1:1" x14ac:dyDescent="0.2">
      <c r="A99" s="13"/>
    </row>
    <row r="100" spans="1:1" x14ac:dyDescent="0.2">
      <c r="A100" s="13"/>
    </row>
    <row r="101" spans="1:1" x14ac:dyDescent="0.2">
      <c r="A101" s="13"/>
    </row>
    <row r="102" spans="1:1" x14ac:dyDescent="0.2">
      <c r="A102" s="13"/>
    </row>
    <row r="103" spans="1:1" x14ac:dyDescent="0.2">
      <c r="A103" s="13"/>
    </row>
    <row r="104" spans="1:1" x14ac:dyDescent="0.2">
      <c r="A104" s="13"/>
    </row>
    <row r="105" spans="1:1" x14ac:dyDescent="0.2">
      <c r="A105" s="13"/>
    </row>
    <row r="106" spans="1:1" x14ac:dyDescent="0.2">
      <c r="A106" s="13"/>
    </row>
    <row r="107" spans="1:1" x14ac:dyDescent="0.2">
      <c r="A107" s="13"/>
    </row>
    <row r="108" spans="1:1" x14ac:dyDescent="0.2">
      <c r="A108" s="13"/>
    </row>
    <row r="109" spans="1:1" x14ac:dyDescent="0.2">
      <c r="A109" s="13"/>
    </row>
    <row r="110" spans="1:1" x14ac:dyDescent="0.2">
      <c r="A110" s="13"/>
    </row>
    <row r="111" spans="1:1" x14ac:dyDescent="0.2">
      <c r="A111" s="13"/>
    </row>
    <row r="112" spans="1:1" x14ac:dyDescent="0.2">
      <c r="A112" s="13"/>
    </row>
    <row r="113" spans="1:1" x14ac:dyDescent="0.2">
      <c r="A113" s="13"/>
    </row>
    <row r="114" spans="1:1" x14ac:dyDescent="0.2">
      <c r="A114" s="13"/>
    </row>
    <row r="115" spans="1:1" x14ac:dyDescent="0.2">
      <c r="A115" s="13"/>
    </row>
    <row r="116" spans="1:1" x14ac:dyDescent="0.2">
      <c r="A116" s="13"/>
    </row>
    <row r="117" spans="1:1" x14ac:dyDescent="0.2">
      <c r="A117" s="13"/>
    </row>
    <row r="118" spans="1:1" x14ac:dyDescent="0.2">
      <c r="A118" s="13"/>
    </row>
    <row r="119" spans="1:1" x14ac:dyDescent="0.2">
      <c r="A119" s="13"/>
    </row>
    <row r="120" spans="1:1" x14ac:dyDescent="0.2">
      <c r="A120" s="13"/>
    </row>
    <row r="121" spans="1:1" x14ac:dyDescent="0.2">
      <c r="A121" s="13"/>
    </row>
    <row r="122" spans="1:1" x14ac:dyDescent="0.2">
      <c r="A122" s="13"/>
    </row>
    <row r="123" spans="1:1" x14ac:dyDescent="0.2">
      <c r="A123" s="13"/>
    </row>
    <row r="124" spans="1:1" x14ac:dyDescent="0.2">
      <c r="A124" s="13"/>
    </row>
    <row r="125" spans="1:1" x14ac:dyDescent="0.2">
      <c r="A125" s="13"/>
    </row>
    <row r="126" spans="1:1" x14ac:dyDescent="0.2">
      <c r="A126" s="13"/>
    </row>
    <row r="127" spans="1:1" x14ac:dyDescent="0.2">
      <c r="A127" s="13"/>
    </row>
    <row r="128" spans="1:1" x14ac:dyDescent="0.2">
      <c r="A128" s="13"/>
    </row>
    <row r="129" spans="1:1" x14ac:dyDescent="0.2">
      <c r="A129" s="13"/>
    </row>
    <row r="130" spans="1:1" x14ac:dyDescent="0.2">
      <c r="A130" s="13"/>
    </row>
    <row r="131" spans="1:1" x14ac:dyDescent="0.2">
      <c r="A131" s="13"/>
    </row>
    <row r="132" spans="1:1" x14ac:dyDescent="0.2">
      <c r="A132" s="13"/>
    </row>
    <row r="133" spans="1:1" x14ac:dyDescent="0.2">
      <c r="A133" s="13"/>
    </row>
    <row r="134" spans="1:1" x14ac:dyDescent="0.2">
      <c r="A134" s="13"/>
    </row>
    <row r="135" spans="1:1" x14ac:dyDescent="0.2">
      <c r="A135" s="13"/>
    </row>
    <row r="136" spans="1:1" x14ac:dyDescent="0.2">
      <c r="A136" s="13"/>
    </row>
    <row r="137" spans="1:1" x14ac:dyDescent="0.2">
      <c r="A137" s="13"/>
    </row>
    <row r="138" spans="1:1" x14ac:dyDescent="0.2">
      <c r="A138" s="13"/>
    </row>
    <row r="139" spans="1:1" x14ac:dyDescent="0.2">
      <c r="A139" s="13"/>
    </row>
    <row r="140" spans="1:1" x14ac:dyDescent="0.2">
      <c r="A140" s="13"/>
    </row>
    <row r="141" spans="1:1" x14ac:dyDescent="0.2">
      <c r="A141" s="13"/>
    </row>
    <row r="142" spans="1:1" x14ac:dyDescent="0.2">
      <c r="A142" s="13"/>
    </row>
    <row r="143" spans="1:1" x14ac:dyDescent="0.2">
      <c r="A143" s="13"/>
    </row>
    <row r="144" spans="1:1" x14ac:dyDescent="0.2">
      <c r="A144" s="13"/>
    </row>
    <row r="145" spans="1:1" x14ac:dyDescent="0.2">
      <c r="A145" s="13"/>
    </row>
    <row r="146" spans="1:1" x14ac:dyDescent="0.2">
      <c r="A146" s="13"/>
    </row>
    <row r="147" spans="1:1" x14ac:dyDescent="0.2">
      <c r="A147" s="13"/>
    </row>
    <row r="148" spans="1:1" x14ac:dyDescent="0.2">
      <c r="A148" s="13"/>
    </row>
    <row r="149" spans="1:1" x14ac:dyDescent="0.2">
      <c r="A149" s="13"/>
    </row>
    <row r="150" spans="1:1" x14ac:dyDescent="0.2">
      <c r="A150" s="13"/>
    </row>
    <row r="151" spans="1:1" x14ac:dyDescent="0.2">
      <c r="A151" s="13"/>
    </row>
    <row r="152" spans="1:1" x14ac:dyDescent="0.2">
      <c r="A152" s="13"/>
    </row>
    <row r="153" spans="1:1" x14ac:dyDescent="0.2">
      <c r="A153" s="13"/>
    </row>
    <row r="154" spans="1:1" x14ac:dyDescent="0.2">
      <c r="A154" s="13"/>
    </row>
    <row r="155" spans="1:1" x14ac:dyDescent="0.2">
      <c r="A155" s="13"/>
    </row>
    <row r="156" spans="1:1" x14ac:dyDescent="0.2">
      <c r="A156" s="13"/>
    </row>
    <row r="157" spans="1:1" x14ac:dyDescent="0.2">
      <c r="A157" s="13"/>
    </row>
    <row r="158" spans="1:1" x14ac:dyDescent="0.2">
      <c r="A158" s="13"/>
    </row>
    <row r="159" spans="1:1" x14ac:dyDescent="0.2">
      <c r="A159" s="13"/>
    </row>
    <row r="160" spans="1:1" x14ac:dyDescent="0.2">
      <c r="A160" s="13"/>
    </row>
    <row r="161" spans="1:1" x14ac:dyDescent="0.2">
      <c r="A161" s="13"/>
    </row>
    <row r="162" spans="1:1" x14ac:dyDescent="0.2">
      <c r="A162" s="13"/>
    </row>
    <row r="163" spans="1:1" x14ac:dyDescent="0.2">
      <c r="A163" s="13"/>
    </row>
    <row r="164" spans="1:1" x14ac:dyDescent="0.2">
      <c r="A164" s="13"/>
    </row>
    <row r="165" spans="1:1" x14ac:dyDescent="0.2">
      <c r="A165" s="13"/>
    </row>
    <row r="166" spans="1:1" x14ac:dyDescent="0.2">
      <c r="A166" s="13"/>
    </row>
    <row r="167" spans="1:1" x14ac:dyDescent="0.2">
      <c r="A167" s="13"/>
    </row>
    <row r="168" spans="1:1" x14ac:dyDescent="0.2">
      <c r="A168" s="13"/>
    </row>
    <row r="169" spans="1:1" x14ac:dyDescent="0.2">
      <c r="A169" s="13"/>
    </row>
    <row r="170" spans="1:1" x14ac:dyDescent="0.2">
      <c r="A170" s="13"/>
    </row>
    <row r="171" spans="1:1" x14ac:dyDescent="0.2">
      <c r="A171" s="13"/>
    </row>
    <row r="172" spans="1:1" x14ac:dyDescent="0.2">
      <c r="A172" s="13"/>
    </row>
    <row r="173" spans="1:1" x14ac:dyDescent="0.2">
      <c r="A173" s="13"/>
    </row>
    <row r="174" spans="1:1" x14ac:dyDescent="0.2">
      <c r="A174" s="13"/>
    </row>
    <row r="175" spans="1:1" x14ac:dyDescent="0.2">
      <c r="A175" s="13"/>
    </row>
    <row r="176" spans="1:1" x14ac:dyDescent="0.2">
      <c r="A176" s="13"/>
    </row>
    <row r="177" spans="1:1" x14ac:dyDescent="0.2">
      <c r="A177" s="13"/>
    </row>
    <row r="178" spans="1:1" x14ac:dyDescent="0.2">
      <c r="A178" s="13"/>
    </row>
    <row r="179" spans="1:1" x14ac:dyDescent="0.2">
      <c r="A179" s="13"/>
    </row>
    <row r="180" spans="1:1" x14ac:dyDescent="0.2">
      <c r="A180" s="13"/>
    </row>
    <row r="181" spans="1:1" x14ac:dyDescent="0.2">
      <c r="A181" s="13"/>
    </row>
    <row r="182" spans="1:1" x14ac:dyDescent="0.2">
      <c r="A182" s="13"/>
    </row>
    <row r="183" spans="1:1" x14ac:dyDescent="0.2">
      <c r="A183" s="13"/>
    </row>
    <row r="184" spans="1:1" x14ac:dyDescent="0.2">
      <c r="A184" s="13"/>
    </row>
    <row r="185" spans="1:1" x14ac:dyDescent="0.2">
      <c r="A185" s="13"/>
    </row>
    <row r="186" spans="1:1" x14ac:dyDescent="0.2">
      <c r="A186" s="13"/>
    </row>
    <row r="187" spans="1:1" x14ac:dyDescent="0.2">
      <c r="A187" s="13"/>
    </row>
    <row r="188" spans="1:1" x14ac:dyDescent="0.2">
      <c r="A188" s="13"/>
    </row>
    <row r="189" spans="1:1" x14ac:dyDescent="0.2">
      <c r="A189" s="13"/>
    </row>
    <row r="190" spans="1:1" x14ac:dyDescent="0.2">
      <c r="A190" s="13"/>
    </row>
    <row r="191" spans="1:1" x14ac:dyDescent="0.2">
      <c r="A191" s="13"/>
    </row>
    <row r="192" spans="1:1" x14ac:dyDescent="0.2">
      <c r="A192" s="13"/>
    </row>
    <row r="193" spans="1:1" x14ac:dyDescent="0.2">
      <c r="A193" s="13"/>
    </row>
    <row r="194" spans="1:1" x14ac:dyDescent="0.2">
      <c r="A194" s="13"/>
    </row>
    <row r="195" spans="1:1" x14ac:dyDescent="0.2">
      <c r="A195" s="13"/>
    </row>
    <row r="196" spans="1:1" x14ac:dyDescent="0.2">
      <c r="A196" s="13"/>
    </row>
    <row r="197" spans="1:1" x14ac:dyDescent="0.2">
      <c r="A197" s="13"/>
    </row>
    <row r="198" spans="1:1" x14ac:dyDescent="0.2">
      <c r="A198" s="13"/>
    </row>
    <row r="199" spans="1:1" x14ac:dyDescent="0.2">
      <c r="A199" s="13"/>
    </row>
    <row r="200" spans="1:1" x14ac:dyDescent="0.2">
      <c r="A200" s="13"/>
    </row>
    <row r="201" spans="1:1" x14ac:dyDescent="0.2">
      <c r="A201" s="13"/>
    </row>
    <row r="202" spans="1:1" x14ac:dyDescent="0.2">
      <c r="A202" s="13"/>
    </row>
    <row r="203" spans="1:1" x14ac:dyDescent="0.2">
      <c r="A203" s="13"/>
    </row>
    <row r="204" spans="1:1" x14ac:dyDescent="0.2">
      <c r="A204" s="13"/>
    </row>
    <row r="205" spans="1:1" x14ac:dyDescent="0.2">
      <c r="A205" s="13"/>
    </row>
    <row r="206" spans="1:1" x14ac:dyDescent="0.2">
      <c r="A206" s="13"/>
    </row>
    <row r="207" spans="1:1" x14ac:dyDescent="0.2">
      <c r="A207" s="13"/>
    </row>
    <row r="208" spans="1:1" x14ac:dyDescent="0.2">
      <c r="A208" s="13"/>
    </row>
    <row r="209" spans="1:1" x14ac:dyDescent="0.2">
      <c r="A209" s="13"/>
    </row>
    <row r="210" spans="1:1" x14ac:dyDescent="0.2">
      <c r="A210" s="13"/>
    </row>
    <row r="211" spans="1:1" x14ac:dyDescent="0.2">
      <c r="A211" s="13"/>
    </row>
    <row r="212" spans="1:1" x14ac:dyDescent="0.2">
      <c r="A212" s="13"/>
    </row>
    <row r="213" spans="1:1" x14ac:dyDescent="0.2">
      <c r="A213" s="13"/>
    </row>
    <row r="214" spans="1:1" x14ac:dyDescent="0.2">
      <c r="A214" s="13"/>
    </row>
    <row r="215" spans="1:1" x14ac:dyDescent="0.2">
      <c r="A215" s="13"/>
    </row>
    <row r="216" spans="1:1" x14ac:dyDescent="0.2">
      <c r="A216" s="13"/>
    </row>
    <row r="217" spans="1:1" x14ac:dyDescent="0.2">
      <c r="A217" s="13"/>
    </row>
    <row r="218" spans="1:1" x14ac:dyDescent="0.2">
      <c r="A218" s="13"/>
    </row>
    <row r="219" spans="1:1" x14ac:dyDescent="0.2">
      <c r="A219" s="13"/>
    </row>
    <row r="220" spans="1:1" x14ac:dyDescent="0.2">
      <c r="A220" s="13"/>
    </row>
    <row r="221" spans="1:1" x14ac:dyDescent="0.2">
      <c r="A221" s="13"/>
    </row>
    <row r="222" spans="1:1" x14ac:dyDescent="0.2">
      <c r="A222" s="13"/>
    </row>
    <row r="223" spans="1:1" x14ac:dyDescent="0.2">
      <c r="A223" s="13"/>
    </row>
    <row r="224" spans="1:1" x14ac:dyDescent="0.2">
      <c r="A224" s="13"/>
    </row>
    <row r="225" spans="1:1" x14ac:dyDescent="0.2">
      <c r="A225" s="13"/>
    </row>
    <row r="226" spans="1:1" x14ac:dyDescent="0.2">
      <c r="A226" s="13"/>
    </row>
    <row r="227" spans="1:1" x14ac:dyDescent="0.2">
      <c r="A227" s="13"/>
    </row>
    <row r="228" spans="1:1" x14ac:dyDescent="0.2">
      <c r="A228" s="13"/>
    </row>
    <row r="229" spans="1:1" x14ac:dyDescent="0.2">
      <c r="A229" s="13"/>
    </row>
    <row r="230" spans="1:1" x14ac:dyDescent="0.2">
      <c r="A230" s="13"/>
    </row>
    <row r="231" spans="1:1" x14ac:dyDescent="0.2">
      <c r="A231" s="13"/>
    </row>
    <row r="232" spans="1:1" x14ac:dyDescent="0.2">
      <c r="A232" s="13"/>
    </row>
    <row r="233" spans="1:1" x14ac:dyDescent="0.2">
      <c r="A233" s="13"/>
    </row>
    <row r="234" spans="1:1" x14ac:dyDescent="0.2">
      <c r="A234" s="13"/>
    </row>
    <row r="235" spans="1:1" x14ac:dyDescent="0.2">
      <c r="A235" s="13"/>
    </row>
    <row r="236" spans="1:1" x14ac:dyDescent="0.2">
      <c r="A236" s="13"/>
    </row>
    <row r="237" spans="1:1" x14ac:dyDescent="0.2">
      <c r="A237" s="13"/>
    </row>
    <row r="238" spans="1:1" x14ac:dyDescent="0.2">
      <c r="A238" s="13"/>
    </row>
    <row r="239" spans="1:1" x14ac:dyDescent="0.2">
      <c r="A239" s="13"/>
    </row>
    <row r="240" spans="1:1" x14ac:dyDescent="0.2">
      <c r="A240" s="13"/>
    </row>
    <row r="241" spans="1:1" x14ac:dyDescent="0.2">
      <c r="A241" s="13"/>
    </row>
    <row r="242" spans="1:1" x14ac:dyDescent="0.2">
      <c r="A242" s="13"/>
    </row>
    <row r="243" spans="1:1" x14ac:dyDescent="0.2">
      <c r="A243" s="13"/>
    </row>
    <row r="244" spans="1:1" x14ac:dyDescent="0.2">
      <c r="A244" s="13"/>
    </row>
    <row r="245" spans="1:1" x14ac:dyDescent="0.2">
      <c r="A245" s="13"/>
    </row>
    <row r="246" spans="1:1" x14ac:dyDescent="0.2">
      <c r="A246" s="13"/>
    </row>
    <row r="247" spans="1:1" x14ac:dyDescent="0.2">
      <c r="A247" s="13"/>
    </row>
    <row r="248" spans="1:1" x14ac:dyDescent="0.2">
      <c r="A248" s="13"/>
    </row>
    <row r="249" spans="1:1" x14ac:dyDescent="0.2">
      <c r="A249" s="13"/>
    </row>
    <row r="250" spans="1:1" x14ac:dyDescent="0.2">
      <c r="A250" s="13"/>
    </row>
    <row r="251" spans="1:1" x14ac:dyDescent="0.2">
      <c r="A251" s="13"/>
    </row>
    <row r="252" spans="1:1" x14ac:dyDescent="0.2">
      <c r="A252" s="13"/>
    </row>
    <row r="253" spans="1:1" x14ac:dyDescent="0.2">
      <c r="A253" s="13"/>
    </row>
    <row r="254" spans="1:1" x14ac:dyDescent="0.2">
      <c r="A254" s="13"/>
    </row>
    <row r="255" spans="1:1" x14ac:dyDescent="0.2">
      <c r="A255" s="13"/>
    </row>
    <row r="256" spans="1:1" x14ac:dyDescent="0.2">
      <c r="A256" s="13"/>
    </row>
    <row r="257" spans="1:1" x14ac:dyDescent="0.2">
      <c r="A257" s="13"/>
    </row>
    <row r="258" spans="1:1" x14ac:dyDescent="0.2">
      <c r="A258" s="13"/>
    </row>
    <row r="259" spans="1:1" x14ac:dyDescent="0.2">
      <c r="A259" s="13"/>
    </row>
    <row r="260" spans="1:1" x14ac:dyDescent="0.2">
      <c r="A260" s="13"/>
    </row>
    <row r="261" spans="1:1" x14ac:dyDescent="0.2">
      <c r="A261" s="13"/>
    </row>
    <row r="262" spans="1:1" x14ac:dyDescent="0.2">
      <c r="A262" s="13"/>
    </row>
    <row r="263" spans="1:1" x14ac:dyDescent="0.2">
      <c r="A263" s="13"/>
    </row>
    <row r="264" spans="1:1" x14ac:dyDescent="0.2">
      <c r="A264" s="13"/>
    </row>
    <row r="265" spans="1:1" x14ac:dyDescent="0.2">
      <c r="A265" s="13"/>
    </row>
    <row r="266" spans="1:1" x14ac:dyDescent="0.2">
      <c r="A266" s="13"/>
    </row>
    <row r="267" spans="1:1" x14ac:dyDescent="0.2">
      <c r="A267" s="13"/>
    </row>
    <row r="268" spans="1:1" x14ac:dyDescent="0.2">
      <c r="A268" s="13"/>
    </row>
    <row r="269" spans="1:1" x14ac:dyDescent="0.2">
      <c r="A269" s="13"/>
    </row>
    <row r="270" spans="1:1" x14ac:dyDescent="0.2">
      <c r="A270" s="13"/>
    </row>
    <row r="271" spans="1:1" x14ac:dyDescent="0.2">
      <c r="A271" s="13"/>
    </row>
    <row r="272" spans="1:1" x14ac:dyDescent="0.2">
      <c r="A272" s="13"/>
    </row>
    <row r="273" spans="1:1" x14ac:dyDescent="0.2">
      <c r="A273" s="13"/>
    </row>
    <row r="274" spans="1:1" x14ac:dyDescent="0.2">
      <c r="A274" s="13"/>
    </row>
    <row r="275" spans="1:1" x14ac:dyDescent="0.2">
      <c r="A275" s="13"/>
    </row>
    <row r="276" spans="1:1" x14ac:dyDescent="0.2">
      <c r="A276" s="13"/>
    </row>
    <row r="277" spans="1:1" x14ac:dyDescent="0.2">
      <c r="A277" s="13"/>
    </row>
    <row r="278" spans="1:1" x14ac:dyDescent="0.2">
      <c r="A278" s="13"/>
    </row>
    <row r="279" spans="1:1" x14ac:dyDescent="0.2">
      <c r="A279" s="13"/>
    </row>
    <row r="280" spans="1:1" x14ac:dyDescent="0.2">
      <c r="A280" s="13"/>
    </row>
    <row r="281" spans="1:1" x14ac:dyDescent="0.2">
      <c r="A281" s="13"/>
    </row>
    <row r="282" spans="1:1" x14ac:dyDescent="0.2">
      <c r="A282" s="13"/>
    </row>
    <row r="283" spans="1:1" x14ac:dyDescent="0.2">
      <c r="A283" s="13"/>
    </row>
    <row r="284" spans="1:1" x14ac:dyDescent="0.2">
      <c r="A284" s="13"/>
    </row>
    <row r="285" spans="1:1" x14ac:dyDescent="0.2">
      <c r="A285" s="13"/>
    </row>
    <row r="286" spans="1:1" x14ac:dyDescent="0.2">
      <c r="A286" s="13"/>
    </row>
    <row r="287" spans="1:1" x14ac:dyDescent="0.2">
      <c r="A287" s="13"/>
    </row>
    <row r="288" spans="1:1" x14ac:dyDescent="0.2">
      <c r="A288" s="13"/>
    </row>
    <row r="289" spans="1:1" x14ac:dyDescent="0.2">
      <c r="A289" s="13"/>
    </row>
    <row r="290" spans="1:1" x14ac:dyDescent="0.2">
      <c r="A290" s="13"/>
    </row>
    <row r="291" spans="1:1" x14ac:dyDescent="0.2">
      <c r="A291" s="13"/>
    </row>
    <row r="292" spans="1:1" x14ac:dyDescent="0.2">
      <c r="A292" s="13"/>
    </row>
    <row r="293" spans="1:1" x14ac:dyDescent="0.2">
      <c r="A293" s="13"/>
    </row>
    <row r="294" spans="1:1" x14ac:dyDescent="0.2">
      <c r="A294" s="13"/>
    </row>
    <row r="295" spans="1:1" x14ac:dyDescent="0.2">
      <c r="A295" s="13"/>
    </row>
    <row r="296" spans="1:1" x14ac:dyDescent="0.2">
      <c r="A296" s="13"/>
    </row>
    <row r="297" spans="1:1" x14ac:dyDescent="0.2">
      <c r="A297" s="13"/>
    </row>
    <row r="298" spans="1:1" x14ac:dyDescent="0.2">
      <c r="A298" s="13"/>
    </row>
    <row r="299" spans="1:1" x14ac:dyDescent="0.2">
      <c r="A299" s="13"/>
    </row>
    <row r="300" spans="1:1" x14ac:dyDescent="0.2">
      <c r="A300" s="13"/>
    </row>
    <row r="301" spans="1:1" x14ac:dyDescent="0.2">
      <c r="A301" s="13"/>
    </row>
    <row r="302" spans="1:1" x14ac:dyDescent="0.2">
      <c r="A302" s="13"/>
    </row>
    <row r="303" spans="1:1" x14ac:dyDescent="0.2">
      <c r="A303" s="13"/>
    </row>
    <row r="304" spans="1:1" x14ac:dyDescent="0.2">
      <c r="A304" s="13"/>
    </row>
    <row r="305" spans="1:1" x14ac:dyDescent="0.2">
      <c r="A305" s="13"/>
    </row>
    <row r="306" spans="1:1" x14ac:dyDescent="0.2">
      <c r="A306" s="13"/>
    </row>
    <row r="307" spans="1:1" x14ac:dyDescent="0.2">
      <c r="A307" s="13"/>
    </row>
    <row r="308" spans="1:1" x14ac:dyDescent="0.2">
      <c r="A308" s="13"/>
    </row>
    <row r="309" spans="1:1" x14ac:dyDescent="0.2">
      <c r="A309" s="13"/>
    </row>
    <row r="310" spans="1:1" x14ac:dyDescent="0.2">
      <c r="A310" s="13"/>
    </row>
    <row r="311" spans="1:1" x14ac:dyDescent="0.2">
      <c r="A311" s="13"/>
    </row>
    <row r="312" spans="1:1" x14ac:dyDescent="0.2">
      <c r="A312" s="13"/>
    </row>
    <row r="313" spans="1:1" x14ac:dyDescent="0.2">
      <c r="A313" s="13"/>
    </row>
    <row r="314" spans="1:1" x14ac:dyDescent="0.2">
      <c r="A314" s="13"/>
    </row>
    <row r="315" spans="1:1" x14ac:dyDescent="0.2">
      <c r="A315" s="13"/>
    </row>
    <row r="316" spans="1:1" x14ac:dyDescent="0.2">
      <c r="A316" s="13"/>
    </row>
    <row r="317" spans="1:1" x14ac:dyDescent="0.2">
      <c r="A317" s="13"/>
    </row>
    <row r="318" spans="1:1" x14ac:dyDescent="0.2">
      <c r="A318" s="13"/>
    </row>
    <row r="319" spans="1:1" x14ac:dyDescent="0.2">
      <c r="A319" s="13"/>
    </row>
    <row r="320" spans="1:1" x14ac:dyDescent="0.2">
      <c r="A320" s="13"/>
    </row>
    <row r="321" spans="1:1" x14ac:dyDescent="0.2">
      <c r="A321" s="13"/>
    </row>
    <row r="322" spans="1:1" x14ac:dyDescent="0.2">
      <c r="A322" s="13"/>
    </row>
    <row r="323" spans="1:1" x14ac:dyDescent="0.2">
      <c r="A323" s="13"/>
    </row>
    <row r="324" spans="1:1" x14ac:dyDescent="0.2">
      <c r="A324" s="13"/>
    </row>
    <row r="325" spans="1:1" x14ac:dyDescent="0.2">
      <c r="A325" s="13"/>
    </row>
    <row r="326" spans="1:1" x14ac:dyDescent="0.2">
      <c r="A326" s="13"/>
    </row>
    <row r="327" spans="1:1" x14ac:dyDescent="0.2">
      <c r="A327" s="13"/>
    </row>
    <row r="328" spans="1:1" x14ac:dyDescent="0.2">
      <c r="A328" s="13"/>
    </row>
    <row r="329" spans="1:1" x14ac:dyDescent="0.2">
      <c r="A329" s="13"/>
    </row>
    <row r="330" spans="1:1" x14ac:dyDescent="0.2">
      <c r="A330" s="13"/>
    </row>
    <row r="331" spans="1:1" x14ac:dyDescent="0.2">
      <c r="A331" s="13"/>
    </row>
    <row r="332" spans="1:1" x14ac:dyDescent="0.2">
      <c r="A332" s="13"/>
    </row>
    <row r="333" spans="1:1" x14ac:dyDescent="0.2">
      <c r="A333" s="13"/>
    </row>
    <row r="334" spans="1:1" x14ac:dyDescent="0.2">
      <c r="A334" s="13"/>
    </row>
    <row r="335" spans="1:1" x14ac:dyDescent="0.2">
      <c r="A335" s="13"/>
    </row>
    <row r="336" spans="1:1" x14ac:dyDescent="0.2">
      <c r="A336" s="13"/>
    </row>
    <row r="337" spans="1:1" x14ac:dyDescent="0.2">
      <c r="A337" s="13"/>
    </row>
    <row r="338" spans="1:1" x14ac:dyDescent="0.2">
      <c r="A338" s="13"/>
    </row>
    <row r="339" spans="1:1" x14ac:dyDescent="0.2">
      <c r="A339" s="13"/>
    </row>
    <row r="340" spans="1:1" x14ac:dyDescent="0.2">
      <c r="A340" s="13"/>
    </row>
    <row r="341" spans="1:1" x14ac:dyDescent="0.2">
      <c r="A341" s="13"/>
    </row>
    <row r="342" spans="1:1" x14ac:dyDescent="0.2">
      <c r="A342" s="13"/>
    </row>
    <row r="343" spans="1:1" x14ac:dyDescent="0.2">
      <c r="A343" s="13"/>
    </row>
    <row r="344" spans="1:1" x14ac:dyDescent="0.2">
      <c r="A344" s="13"/>
    </row>
    <row r="345" spans="1:1" x14ac:dyDescent="0.2">
      <c r="A345" s="13"/>
    </row>
    <row r="346" spans="1:1" x14ac:dyDescent="0.2">
      <c r="A346" s="13"/>
    </row>
    <row r="347" spans="1:1" x14ac:dyDescent="0.2">
      <c r="A347" s="13"/>
    </row>
    <row r="348" spans="1:1" x14ac:dyDescent="0.2">
      <c r="A348" s="13"/>
    </row>
    <row r="349" spans="1:1" x14ac:dyDescent="0.2">
      <c r="A349" s="13"/>
    </row>
    <row r="350" spans="1:1" x14ac:dyDescent="0.2">
      <c r="A350" s="13"/>
    </row>
    <row r="351" spans="1:1" x14ac:dyDescent="0.2">
      <c r="A351" s="13"/>
    </row>
    <row r="352" spans="1:1" x14ac:dyDescent="0.2">
      <c r="A352" s="13"/>
    </row>
    <row r="353" spans="1:1" x14ac:dyDescent="0.2">
      <c r="A353" s="13"/>
    </row>
    <row r="354" spans="1:1" x14ac:dyDescent="0.2">
      <c r="A354" s="13"/>
    </row>
    <row r="355" spans="1:1" x14ac:dyDescent="0.2">
      <c r="A355" s="13"/>
    </row>
    <row r="356" spans="1:1" x14ac:dyDescent="0.2">
      <c r="A356" s="13"/>
    </row>
    <row r="357" spans="1:1" x14ac:dyDescent="0.2">
      <c r="A357" s="13"/>
    </row>
    <row r="358" spans="1:1" x14ac:dyDescent="0.2">
      <c r="A358" s="13"/>
    </row>
    <row r="359" spans="1:1" x14ac:dyDescent="0.2">
      <c r="A359" s="13"/>
    </row>
    <row r="360" spans="1:1" x14ac:dyDescent="0.2">
      <c r="A360" s="13"/>
    </row>
    <row r="361" spans="1:1" x14ac:dyDescent="0.2">
      <c r="A361" s="13"/>
    </row>
    <row r="362" spans="1:1" x14ac:dyDescent="0.2">
      <c r="A362" s="13"/>
    </row>
    <row r="363" spans="1:1" x14ac:dyDescent="0.2">
      <c r="A363" s="13"/>
    </row>
    <row r="364" spans="1:1" x14ac:dyDescent="0.2">
      <c r="A364" s="13"/>
    </row>
    <row r="365" spans="1:1" x14ac:dyDescent="0.2">
      <c r="A365" s="13"/>
    </row>
    <row r="366" spans="1:1" x14ac:dyDescent="0.2">
      <c r="A366" s="13"/>
    </row>
    <row r="367" spans="1:1" x14ac:dyDescent="0.2">
      <c r="A367" s="13"/>
    </row>
    <row r="368" spans="1:1" x14ac:dyDescent="0.2">
      <c r="A368" s="13"/>
    </row>
    <row r="369" spans="1:1" x14ac:dyDescent="0.2">
      <c r="A369" s="13"/>
    </row>
    <row r="370" spans="1:1" x14ac:dyDescent="0.2">
      <c r="A370" s="13"/>
    </row>
    <row r="371" spans="1:1" x14ac:dyDescent="0.2">
      <c r="A371" s="13"/>
    </row>
    <row r="372" spans="1:1" x14ac:dyDescent="0.2">
      <c r="A372" s="13"/>
    </row>
    <row r="373" spans="1:1" x14ac:dyDescent="0.2">
      <c r="A373" s="13"/>
    </row>
    <row r="374" spans="1:1" x14ac:dyDescent="0.2">
      <c r="A374" s="13"/>
    </row>
    <row r="375" spans="1:1" x14ac:dyDescent="0.2">
      <c r="A375" s="13"/>
    </row>
    <row r="376" spans="1:1" x14ac:dyDescent="0.2">
      <c r="A376" s="13"/>
    </row>
    <row r="377" spans="1:1" x14ac:dyDescent="0.2">
      <c r="A377" s="13"/>
    </row>
    <row r="378" spans="1:1" x14ac:dyDescent="0.2">
      <c r="A378" s="13"/>
    </row>
    <row r="379" spans="1:1" x14ac:dyDescent="0.2">
      <c r="A379" s="13"/>
    </row>
    <row r="380" spans="1:1" x14ac:dyDescent="0.2">
      <c r="A380" s="13"/>
    </row>
    <row r="381" spans="1:1" x14ac:dyDescent="0.2">
      <c r="A381" s="13"/>
    </row>
    <row r="382" spans="1:1" x14ac:dyDescent="0.2">
      <c r="A382" s="13"/>
    </row>
    <row r="383" spans="1:1" x14ac:dyDescent="0.2">
      <c r="A383" s="13"/>
    </row>
    <row r="384" spans="1:1" x14ac:dyDescent="0.2">
      <c r="A384" s="13"/>
    </row>
    <row r="385" spans="1:1" x14ac:dyDescent="0.2">
      <c r="A385" s="13"/>
    </row>
    <row r="386" spans="1:1" x14ac:dyDescent="0.2">
      <c r="A386" s="13"/>
    </row>
    <row r="387" spans="1:1" x14ac:dyDescent="0.2">
      <c r="A387" s="13"/>
    </row>
    <row r="388" spans="1:1" x14ac:dyDescent="0.2">
      <c r="A388" s="13"/>
    </row>
    <row r="389" spans="1:1" x14ac:dyDescent="0.2">
      <c r="A389" s="13"/>
    </row>
    <row r="390" spans="1:1" x14ac:dyDescent="0.2">
      <c r="A390" s="13"/>
    </row>
    <row r="391" spans="1:1" x14ac:dyDescent="0.2">
      <c r="A391" s="13"/>
    </row>
    <row r="392" spans="1:1" x14ac:dyDescent="0.2">
      <c r="A392" s="13"/>
    </row>
    <row r="393" spans="1:1" x14ac:dyDescent="0.2">
      <c r="A393" s="13"/>
    </row>
    <row r="394" spans="1:1" x14ac:dyDescent="0.2">
      <c r="A394" s="13"/>
    </row>
    <row r="395" spans="1:1" x14ac:dyDescent="0.2">
      <c r="A395" s="13"/>
    </row>
    <row r="396" spans="1:1" x14ac:dyDescent="0.2">
      <c r="A396" s="13"/>
    </row>
    <row r="397" spans="1:1" x14ac:dyDescent="0.2">
      <c r="A397" s="13"/>
    </row>
    <row r="398" spans="1:1" x14ac:dyDescent="0.2">
      <c r="A398" s="13"/>
    </row>
    <row r="399" spans="1:1" x14ac:dyDescent="0.2">
      <c r="A399" s="13"/>
    </row>
    <row r="400" spans="1:1" x14ac:dyDescent="0.2">
      <c r="A400" s="13"/>
    </row>
    <row r="401" spans="1:1" x14ac:dyDescent="0.2">
      <c r="A401" s="13"/>
    </row>
    <row r="402" spans="1:1" x14ac:dyDescent="0.2">
      <c r="A402" s="13"/>
    </row>
    <row r="403" spans="1:1" x14ac:dyDescent="0.2">
      <c r="A403" s="13"/>
    </row>
    <row r="404" spans="1:1" x14ac:dyDescent="0.2">
      <c r="A404" s="13"/>
    </row>
    <row r="405" spans="1:1" x14ac:dyDescent="0.2">
      <c r="A405" s="13"/>
    </row>
    <row r="406" spans="1:1" x14ac:dyDescent="0.2">
      <c r="A406" s="13"/>
    </row>
    <row r="407" spans="1:1" x14ac:dyDescent="0.2">
      <c r="A407" s="13"/>
    </row>
    <row r="408" spans="1:1" x14ac:dyDescent="0.2">
      <c r="A408" s="13"/>
    </row>
    <row r="409" spans="1:1" x14ac:dyDescent="0.2">
      <c r="A409" s="13"/>
    </row>
    <row r="410" spans="1:1" x14ac:dyDescent="0.2">
      <c r="A410" s="13"/>
    </row>
    <row r="411" spans="1:1" x14ac:dyDescent="0.2">
      <c r="A411" s="13"/>
    </row>
    <row r="412" spans="1:1" x14ac:dyDescent="0.2">
      <c r="A412" s="13"/>
    </row>
    <row r="413" spans="1:1" x14ac:dyDescent="0.2">
      <c r="A413" s="13"/>
    </row>
    <row r="414" spans="1:1" x14ac:dyDescent="0.2">
      <c r="A414" s="13"/>
    </row>
    <row r="415" spans="1:1" x14ac:dyDescent="0.2">
      <c r="A415" s="13"/>
    </row>
    <row r="416" spans="1:1" x14ac:dyDescent="0.2">
      <c r="A416" s="13"/>
    </row>
    <row r="417" spans="1:1" x14ac:dyDescent="0.2">
      <c r="A417" s="13"/>
    </row>
    <row r="418" spans="1:1" x14ac:dyDescent="0.2">
      <c r="A418" s="13"/>
    </row>
    <row r="419" spans="1:1" x14ac:dyDescent="0.2">
      <c r="A419" s="13"/>
    </row>
    <row r="420" spans="1:1" x14ac:dyDescent="0.2">
      <c r="A420" s="13"/>
    </row>
    <row r="421" spans="1:1" x14ac:dyDescent="0.2">
      <c r="A421" s="13"/>
    </row>
    <row r="422" spans="1:1" x14ac:dyDescent="0.2">
      <c r="A422" s="13"/>
    </row>
    <row r="423" spans="1:1" x14ac:dyDescent="0.2">
      <c r="A423" s="13"/>
    </row>
    <row r="424" spans="1:1" x14ac:dyDescent="0.2">
      <c r="A424" s="13"/>
    </row>
    <row r="425" spans="1:1" x14ac:dyDescent="0.2">
      <c r="A425" s="13"/>
    </row>
    <row r="426" spans="1:1" x14ac:dyDescent="0.2">
      <c r="A426" s="13"/>
    </row>
    <row r="427" spans="1:1" x14ac:dyDescent="0.2">
      <c r="A427" s="13"/>
    </row>
    <row r="428" spans="1:1" x14ac:dyDescent="0.2">
      <c r="A428" s="13"/>
    </row>
    <row r="429" spans="1:1" x14ac:dyDescent="0.2">
      <c r="A429" s="13"/>
    </row>
    <row r="430" spans="1:1" x14ac:dyDescent="0.2">
      <c r="A430" s="13"/>
    </row>
    <row r="431" spans="1:1" x14ac:dyDescent="0.2">
      <c r="A431" s="13"/>
    </row>
    <row r="432" spans="1:1" x14ac:dyDescent="0.2">
      <c r="A432" s="13"/>
    </row>
    <row r="433" spans="1:1" x14ac:dyDescent="0.2">
      <c r="A433" s="13"/>
    </row>
    <row r="434" spans="1:1" x14ac:dyDescent="0.2">
      <c r="A434" s="13"/>
    </row>
    <row r="435" spans="1:1" x14ac:dyDescent="0.2">
      <c r="A435" s="13"/>
    </row>
    <row r="436" spans="1:1" x14ac:dyDescent="0.2">
      <c r="A436" s="13"/>
    </row>
    <row r="437" spans="1:1" x14ac:dyDescent="0.2">
      <c r="A437" s="13"/>
    </row>
    <row r="438" spans="1:1" x14ac:dyDescent="0.2">
      <c r="A438" s="13"/>
    </row>
    <row r="439" spans="1:1" x14ac:dyDescent="0.2">
      <c r="A439" s="13"/>
    </row>
    <row r="440" spans="1:1" x14ac:dyDescent="0.2">
      <c r="A440" s="13"/>
    </row>
    <row r="441" spans="1:1" x14ac:dyDescent="0.2">
      <c r="A441" s="13"/>
    </row>
    <row r="442" spans="1:1" x14ac:dyDescent="0.2">
      <c r="A442" s="13"/>
    </row>
    <row r="443" spans="1:1" x14ac:dyDescent="0.2">
      <c r="A443" s="13"/>
    </row>
    <row r="444" spans="1:1" x14ac:dyDescent="0.2">
      <c r="A444" s="13"/>
    </row>
    <row r="445" spans="1:1" x14ac:dyDescent="0.2">
      <c r="A445" s="13"/>
    </row>
    <row r="446" spans="1:1" x14ac:dyDescent="0.2">
      <c r="A446" s="13"/>
    </row>
    <row r="447" spans="1:1" x14ac:dyDescent="0.2">
      <c r="A447" s="13"/>
    </row>
    <row r="448" spans="1:1" x14ac:dyDescent="0.2">
      <c r="A448" s="13"/>
    </row>
    <row r="449" spans="1:1" x14ac:dyDescent="0.2">
      <c r="A449" s="13"/>
    </row>
    <row r="450" spans="1:1" x14ac:dyDescent="0.2">
      <c r="A450" s="13"/>
    </row>
    <row r="451" spans="1:1" x14ac:dyDescent="0.2">
      <c r="A451" s="13"/>
    </row>
    <row r="452" spans="1:1" x14ac:dyDescent="0.2">
      <c r="A452" s="13"/>
    </row>
    <row r="453" spans="1:1" x14ac:dyDescent="0.2">
      <c r="A453" s="13"/>
    </row>
    <row r="454" spans="1:1" x14ac:dyDescent="0.2">
      <c r="A454" s="13"/>
    </row>
    <row r="455" spans="1:1" x14ac:dyDescent="0.2">
      <c r="A455" s="13"/>
    </row>
    <row r="456" spans="1:1" x14ac:dyDescent="0.2">
      <c r="A456" s="13"/>
    </row>
    <row r="457" spans="1:1" x14ac:dyDescent="0.2">
      <c r="A457" s="13"/>
    </row>
    <row r="458" spans="1:1" x14ac:dyDescent="0.2">
      <c r="A458" s="13"/>
    </row>
    <row r="459" spans="1:1" x14ac:dyDescent="0.2">
      <c r="A459" s="13"/>
    </row>
    <row r="460" spans="1:1" x14ac:dyDescent="0.2">
      <c r="A460" s="13"/>
    </row>
    <row r="461" spans="1:1" x14ac:dyDescent="0.2">
      <c r="A461" s="13"/>
    </row>
    <row r="462" spans="1:1" x14ac:dyDescent="0.2">
      <c r="A462" s="13"/>
    </row>
    <row r="463" spans="1:1" x14ac:dyDescent="0.2">
      <c r="A463" s="13"/>
    </row>
    <row r="464" spans="1:1" x14ac:dyDescent="0.2">
      <c r="A464" s="13"/>
    </row>
    <row r="465" spans="1:1" x14ac:dyDescent="0.2">
      <c r="A465" s="13"/>
    </row>
    <row r="466" spans="1:1" x14ac:dyDescent="0.2">
      <c r="A466" s="13"/>
    </row>
    <row r="467" spans="1:1" x14ac:dyDescent="0.2">
      <c r="A467" s="13"/>
    </row>
    <row r="468" spans="1:1" x14ac:dyDescent="0.2">
      <c r="A468" s="13"/>
    </row>
    <row r="469" spans="1:1" x14ac:dyDescent="0.2">
      <c r="A469" s="13"/>
    </row>
    <row r="470" spans="1:1" x14ac:dyDescent="0.2">
      <c r="A470" s="13"/>
    </row>
    <row r="471" spans="1:1" x14ac:dyDescent="0.2">
      <c r="A471" s="13"/>
    </row>
    <row r="472" spans="1:1" x14ac:dyDescent="0.2">
      <c r="A472" s="13"/>
    </row>
    <row r="473" spans="1:1" x14ac:dyDescent="0.2">
      <c r="A473" s="13"/>
    </row>
    <row r="474" spans="1:1" x14ac:dyDescent="0.2">
      <c r="A474" s="13"/>
    </row>
    <row r="475" spans="1:1" x14ac:dyDescent="0.2">
      <c r="A475" s="13"/>
    </row>
    <row r="476" spans="1:1" x14ac:dyDescent="0.2">
      <c r="A476" s="13"/>
    </row>
    <row r="477" spans="1:1" x14ac:dyDescent="0.2">
      <c r="A477" s="13"/>
    </row>
    <row r="478" spans="1:1" x14ac:dyDescent="0.2">
      <c r="A478" s="13"/>
    </row>
    <row r="479" spans="1:1" x14ac:dyDescent="0.2">
      <c r="A479" s="13"/>
    </row>
    <row r="480" spans="1:1" x14ac:dyDescent="0.2">
      <c r="A480" s="13"/>
    </row>
    <row r="481" spans="1:1" x14ac:dyDescent="0.2">
      <c r="A481" s="13"/>
    </row>
    <row r="482" spans="1:1" x14ac:dyDescent="0.2">
      <c r="A482" s="13"/>
    </row>
    <row r="483" spans="1:1" x14ac:dyDescent="0.2">
      <c r="A483" s="13"/>
    </row>
    <row r="484" spans="1:1" x14ac:dyDescent="0.2">
      <c r="A484" s="13"/>
    </row>
    <row r="485" spans="1:1" x14ac:dyDescent="0.2">
      <c r="A485" s="13"/>
    </row>
    <row r="486" spans="1:1" x14ac:dyDescent="0.2">
      <c r="A486" s="13"/>
    </row>
    <row r="487" spans="1:1" x14ac:dyDescent="0.2">
      <c r="A487" s="13"/>
    </row>
    <row r="488" spans="1:1" x14ac:dyDescent="0.2">
      <c r="A488" s="13"/>
    </row>
    <row r="489" spans="1:1" x14ac:dyDescent="0.2">
      <c r="A489" s="13"/>
    </row>
    <row r="490" spans="1:1" x14ac:dyDescent="0.2">
      <c r="A490" s="13"/>
    </row>
    <row r="491" spans="1:1" x14ac:dyDescent="0.2">
      <c r="A491" s="13"/>
    </row>
    <row r="492" spans="1:1" x14ac:dyDescent="0.2">
      <c r="A492" s="13"/>
    </row>
    <row r="493" spans="1:1" x14ac:dyDescent="0.2">
      <c r="A493" s="13"/>
    </row>
    <row r="494" spans="1:1" x14ac:dyDescent="0.2">
      <c r="A494" s="13"/>
    </row>
    <row r="495" spans="1:1" x14ac:dyDescent="0.2">
      <c r="A495" s="13"/>
    </row>
    <row r="496" spans="1:1" x14ac:dyDescent="0.2">
      <c r="A496" s="13"/>
    </row>
    <row r="497" spans="1:1" x14ac:dyDescent="0.2">
      <c r="A497" s="13"/>
    </row>
    <row r="498" spans="1:1" x14ac:dyDescent="0.2">
      <c r="A498" s="13"/>
    </row>
    <row r="499" spans="1:1" x14ac:dyDescent="0.2">
      <c r="A499" s="13"/>
    </row>
    <row r="500" spans="1:1" x14ac:dyDescent="0.2">
      <c r="A500" s="13"/>
    </row>
    <row r="501" spans="1:1" x14ac:dyDescent="0.2">
      <c r="A501" s="13"/>
    </row>
    <row r="502" spans="1:1" x14ac:dyDescent="0.2">
      <c r="A502" s="13"/>
    </row>
    <row r="503" spans="1:1" x14ac:dyDescent="0.2">
      <c r="A503" s="13"/>
    </row>
    <row r="504" spans="1:1" x14ac:dyDescent="0.2">
      <c r="A504" s="13"/>
    </row>
    <row r="505" spans="1:1" x14ac:dyDescent="0.2">
      <c r="A505" s="13"/>
    </row>
    <row r="506" spans="1:1" x14ac:dyDescent="0.2">
      <c r="A506" s="13"/>
    </row>
    <row r="507" spans="1:1" x14ac:dyDescent="0.2">
      <c r="A507" s="13"/>
    </row>
    <row r="508" spans="1:1" x14ac:dyDescent="0.2">
      <c r="A508" s="13"/>
    </row>
    <row r="509" spans="1:1" x14ac:dyDescent="0.2">
      <c r="A509" s="13"/>
    </row>
    <row r="510" spans="1:1" x14ac:dyDescent="0.2">
      <c r="A510" s="13"/>
    </row>
    <row r="511" spans="1:1" x14ac:dyDescent="0.2">
      <c r="A511" s="13"/>
    </row>
    <row r="512" spans="1:1" x14ac:dyDescent="0.2">
      <c r="A512" s="13"/>
    </row>
    <row r="513" spans="1:1" x14ac:dyDescent="0.2">
      <c r="A513" s="13"/>
    </row>
    <row r="514" spans="1:1" x14ac:dyDescent="0.2">
      <c r="A514" s="13"/>
    </row>
    <row r="515" spans="1:1" x14ac:dyDescent="0.2">
      <c r="A515" s="13"/>
    </row>
    <row r="516" spans="1:1" x14ac:dyDescent="0.2">
      <c r="A516" s="13"/>
    </row>
    <row r="517" spans="1:1" x14ac:dyDescent="0.2">
      <c r="A517" s="13"/>
    </row>
    <row r="518" spans="1:1" x14ac:dyDescent="0.2">
      <c r="A518" s="13"/>
    </row>
    <row r="519" spans="1:1" x14ac:dyDescent="0.2">
      <c r="A519" s="13"/>
    </row>
    <row r="520" spans="1:1" x14ac:dyDescent="0.2">
      <c r="A520" s="13"/>
    </row>
    <row r="521" spans="1:1" x14ac:dyDescent="0.2">
      <c r="A521" s="13"/>
    </row>
    <row r="522" spans="1:1" x14ac:dyDescent="0.2">
      <c r="A522" s="13"/>
    </row>
    <row r="523" spans="1:1" x14ac:dyDescent="0.2">
      <c r="A523" s="13"/>
    </row>
    <row r="524" spans="1:1" x14ac:dyDescent="0.2">
      <c r="A524" s="13"/>
    </row>
    <row r="525" spans="1:1" x14ac:dyDescent="0.2">
      <c r="A525" s="13"/>
    </row>
    <row r="526" spans="1:1" x14ac:dyDescent="0.2">
      <c r="A526" s="13"/>
    </row>
    <row r="527" spans="1:1" x14ac:dyDescent="0.2">
      <c r="A527" s="13"/>
    </row>
    <row r="528" spans="1:1" x14ac:dyDescent="0.2">
      <c r="A528" s="13"/>
    </row>
    <row r="529" spans="1:1" x14ac:dyDescent="0.2">
      <c r="A529" s="13"/>
    </row>
    <row r="530" spans="1:1" x14ac:dyDescent="0.2">
      <c r="A530" s="13"/>
    </row>
    <row r="531" spans="1:1" x14ac:dyDescent="0.2">
      <c r="A531" s="13"/>
    </row>
    <row r="532" spans="1:1" x14ac:dyDescent="0.2">
      <c r="A532" s="13"/>
    </row>
    <row r="533" spans="1:1" x14ac:dyDescent="0.2">
      <c r="A533" s="13"/>
    </row>
    <row r="534" spans="1:1" x14ac:dyDescent="0.2">
      <c r="A534" s="13"/>
    </row>
    <row r="535" spans="1:1" x14ac:dyDescent="0.2">
      <c r="A535" s="13"/>
    </row>
    <row r="536" spans="1:1" x14ac:dyDescent="0.2">
      <c r="A536" s="13"/>
    </row>
    <row r="537" spans="1:1" x14ac:dyDescent="0.2">
      <c r="A537" s="13"/>
    </row>
    <row r="538" spans="1:1" x14ac:dyDescent="0.2">
      <c r="A538" s="13"/>
    </row>
    <row r="539" spans="1:1" x14ac:dyDescent="0.2">
      <c r="A539" s="13"/>
    </row>
    <row r="540" spans="1:1" x14ac:dyDescent="0.2">
      <c r="A540" s="13"/>
    </row>
    <row r="541" spans="1:1" x14ac:dyDescent="0.2">
      <c r="A541" s="13"/>
    </row>
    <row r="542" spans="1:1" x14ac:dyDescent="0.2">
      <c r="A542" s="13"/>
    </row>
    <row r="543" spans="1:1" x14ac:dyDescent="0.2">
      <c r="A543" s="13"/>
    </row>
    <row r="544" spans="1:1" x14ac:dyDescent="0.2">
      <c r="A544" s="13"/>
    </row>
    <row r="545" spans="1:1" x14ac:dyDescent="0.2">
      <c r="A545" s="13"/>
    </row>
    <row r="546" spans="1:1" x14ac:dyDescent="0.2">
      <c r="A546" s="13"/>
    </row>
    <row r="547" spans="1:1" x14ac:dyDescent="0.2">
      <c r="A547" s="13"/>
    </row>
    <row r="548" spans="1:1" x14ac:dyDescent="0.2">
      <c r="A548" s="13"/>
    </row>
    <row r="549" spans="1:1" x14ac:dyDescent="0.2">
      <c r="A549" s="13"/>
    </row>
    <row r="550" spans="1:1" x14ac:dyDescent="0.2">
      <c r="A550" s="13"/>
    </row>
    <row r="551" spans="1:1" x14ac:dyDescent="0.2">
      <c r="A551" s="13"/>
    </row>
    <row r="552" spans="1:1" x14ac:dyDescent="0.2">
      <c r="A552" s="13"/>
    </row>
    <row r="553" spans="1:1" x14ac:dyDescent="0.2">
      <c r="A553" s="13"/>
    </row>
    <row r="554" spans="1:1" x14ac:dyDescent="0.2">
      <c r="A554" s="13"/>
    </row>
    <row r="555" spans="1:1" x14ac:dyDescent="0.2">
      <c r="A555" s="13"/>
    </row>
    <row r="556" spans="1:1" x14ac:dyDescent="0.2">
      <c r="A556" s="13"/>
    </row>
    <row r="557" spans="1:1" x14ac:dyDescent="0.2">
      <c r="A557" s="13"/>
    </row>
    <row r="558" spans="1:1" x14ac:dyDescent="0.2">
      <c r="A558" s="13"/>
    </row>
    <row r="559" spans="1:1" x14ac:dyDescent="0.2">
      <c r="A559" s="13"/>
    </row>
    <row r="560" spans="1:1" x14ac:dyDescent="0.2">
      <c r="A560" s="13"/>
    </row>
    <row r="561" spans="1:1" x14ac:dyDescent="0.2">
      <c r="A561" s="13"/>
    </row>
    <row r="562" spans="1:1" x14ac:dyDescent="0.2">
      <c r="A562" s="13"/>
    </row>
    <row r="563" spans="1:1" x14ac:dyDescent="0.2">
      <c r="A563" s="13"/>
    </row>
    <row r="564" spans="1:1" x14ac:dyDescent="0.2">
      <c r="A564" s="13"/>
    </row>
    <row r="565" spans="1:1" x14ac:dyDescent="0.2">
      <c r="A565" s="13"/>
    </row>
    <row r="566" spans="1:1" x14ac:dyDescent="0.2">
      <c r="A566" s="13"/>
    </row>
    <row r="567" spans="1:1" x14ac:dyDescent="0.2">
      <c r="A567" s="13"/>
    </row>
    <row r="568" spans="1:1" x14ac:dyDescent="0.2">
      <c r="A568" s="13"/>
    </row>
    <row r="569" spans="1:1" x14ac:dyDescent="0.2">
      <c r="A569" s="13"/>
    </row>
    <row r="570" spans="1:1" x14ac:dyDescent="0.2">
      <c r="A570" s="13"/>
    </row>
    <row r="571" spans="1:1" x14ac:dyDescent="0.2">
      <c r="A571" s="13"/>
    </row>
    <row r="572" spans="1:1" x14ac:dyDescent="0.2">
      <c r="A572" s="13"/>
    </row>
    <row r="573" spans="1:1" x14ac:dyDescent="0.2">
      <c r="A573" s="13"/>
    </row>
    <row r="574" spans="1:1" x14ac:dyDescent="0.2">
      <c r="A574" s="13"/>
    </row>
    <row r="575" spans="1:1" x14ac:dyDescent="0.2">
      <c r="A575" s="13"/>
    </row>
    <row r="576" spans="1:1" x14ac:dyDescent="0.2">
      <c r="A576" s="13"/>
    </row>
    <row r="577" spans="1:1" x14ac:dyDescent="0.2">
      <c r="A577" s="13"/>
    </row>
    <row r="578" spans="1:1" x14ac:dyDescent="0.2">
      <c r="A578" s="13"/>
    </row>
    <row r="579" spans="1:1" x14ac:dyDescent="0.2">
      <c r="A579" s="13"/>
    </row>
    <row r="580" spans="1:1" x14ac:dyDescent="0.2">
      <c r="A580" s="13"/>
    </row>
    <row r="581" spans="1:1" x14ac:dyDescent="0.2">
      <c r="A581" s="13"/>
    </row>
    <row r="582" spans="1:1" x14ac:dyDescent="0.2">
      <c r="A582" s="13"/>
    </row>
    <row r="583" spans="1:1" x14ac:dyDescent="0.2">
      <c r="A583" s="13"/>
    </row>
    <row r="584" spans="1:1" x14ac:dyDescent="0.2">
      <c r="A584" s="13"/>
    </row>
    <row r="585" spans="1:1" x14ac:dyDescent="0.2">
      <c r="A585" s="13"/>
    </row>
    <row r="586" spans="1:1" x14ac:dyDescent="0.2">
      <c r="A586" s="13"/>
    </row>
    <row r="587" spans="1:1" x14ac:dyDescent="0.2">
      <c r="A587" s="13"/>
    </row>
    <row r="588" spans="1:1" x14ac:dyDescent="0.2">
      <c r="A588" s="13"/>
    </row>
    <row r="589" spans="1:1" x14ac:dyDescent="0.2">
      <c r="A589" s="13"/>
    </row>
    <row r="590" spans="1:1" x14ac:dyDescent="0.2">
      <c r="A590" s="13"/>
    </row>
    <row r="591" spans="1:1" x14ac:dyDescent="0.2">
      <c r="A591" s="13"/>
    </row>
    <row r="592" spans="1:1" x14ac:dyDescent="0.2">
      <c r="A592" s="13"/>
    </row>
    <row r="593" spans="1:1" x14ac:dyDescent="0.2">
      <c r="A593" s="13"/>
    </row>
    <row r="594" spans="1:1" x14ac:dyDescent="0.2">
      <c r="A594" s="13"/>
    </row>
    <row r="595" spans="1:1" x14ac:dyDescent="0.2">
      <c r="A595" s="13"/>
    </row>
    <row r="596" spans="1:1" x14ac:dyDescent="0.2">
      <c r="A596" s="13"/>
    </row>
    <row r="597" spans="1:1" x14ac:dyDescent="0.2">
      <c r="A597" s="13"/>
    </row>
    <row r="598" spans="1:1" x14ac:dyDescent="0.2">
      <c r="A598" s="13"/>
    </row>
    <row r="599" spans="1:1" x14ac:dyDescent="0.2">
      <c r="A599" s="13"/>
    </row>
    <row r="600" spans="1:1" x14ac:dyDescent="0.2">
      <c r="A600" s="13"/>
    </row>
    <row r="601" spans="1:1" x14ac:dyDescent="0.2">
      <c r="A601" s="13"/>
    </row>
    <row r="602" spans="1:1" x14ac:dyDescent="0.2">
      <c r="A602" s="13"/>
    </row>
    <row r="603" spans="1:1" x14ac:dyDescent="0.2">
      <c r="A603" s="13"/>
    </row>
    <row r="604" spans="1:1" x14ac:dyDescent="0.2">
      <c r="A604" s="13"/>
    </row>
    <row r="605" spans="1:1" x14ac:dyDescent="0.2">
      <c r="A605" s="13"/>
    </row>
    <row r="606" spans="1:1" x14ac:dyDescent="0.2">
      <c r="A606" s="13"/>
    </row>
    <row r="607" spans="1:1" x14ac:dyDescent="0.2">
      <c r="A607" s="13"/>
    </row>
    <row r="608" spans="1:1" x14ac:dyDescent="0.2">
      <c r="A608" s="13"/>
    </row>
    <row r="609" spans="1:1" x14ac:dyDescent="0.2">
      <c r="A609" s="13"/>
    </row>
    <row r="610" spans="1:1" x14ac:dyDescent="0.2">
      <c r="A610" s="13"/>
    </row>
    <row r="611" spans="1:1" x14ac:dyDescent="0.2">
      <c r="A611" s="13"/>
    </row>
    <row r="612" spans="1:1" x14ac:dyDescent="0.2">
      <c r="A612" s="13"/>
    </row>
    <row r="613" spans="1:1" x14ac:dyDescent="0.2">
      <c r="A613" s="13"/>
    </row>
    <row r="614" spans="1:1" x14ac:dyDescent="0.2">
      <c r="A614" s="13"/>
    </row>
    <row r="615" spans="1:1" x14ac:dyDescent="0.2">
      <c r="A615" s="13"/>
    </row>
    <row r="616" spans="1:1" x14ac:dyDescent="0.2">
      <c r="A616" s="13"/>
    </row>
    <row r="617" spans="1:1" x14ac:dyDescent="0.2">
      <c r="A617" s="13"/>
    </row>
    <row r="618" spans="1:1" x14ac:dyDescent="0.2">
      <c r="A618" s="13"/>
    </row>
    <row r="619" spans="1:1" x14ac:dyDescent="0.2">
      <c r="A619" s="13"/>
    </row>
    <row r="620" spans="1:1" x14ac:dyDescent="0.2">
      <c r="A620" s="13"/>
    </row>
    <row r="621" spans="1:1" x14ac:dyDescent="0.2">
      <c r="A621" s="13"/>
    </row>
    <row r="622" spans="1:1" x14ac:dyDescent="0.2">
      <c r="A622" s="13"/>
    </row>
    <row r="623" spans="1:1" x14ac:dyDescent="0.2">
      <c r="A623" s="13"/>
    </row>
    <row r="624" spans="1:1" x14ac:dyDescent="0.2">
      <c r="A624" s="13"/>
    </row>
    <row r="625" spans="1:1" x14ac:dyDescent="0.2">
      <c r="A625" s="13"/>
    </row>
    <row r="626" spans="1:1" x14ac:dyDescent="0.2">
      <c r="A626" s="13"/>
    </row>
    <row r="627" spans="1:1" x14ac:dyDescent="0.2">
      <c r="A627" s="13"/>
    </row>
    <row r="628" spans="1:1" x14ac:dyDescent="0.2">
      <c r="A628" s="13"/>
    </row>
    <row r="629" spans="1:1" x14ac:dyDescent="0.2">
      <c r="A629" s="13"/>
    </row>
    <row r="630" spans="1:1" x14ac:dyDescent="0.2">
      <c r="A630" s="13"/>
    </row>
    <row r="631" spans="1:1" x14ac:dyDescent="0.2">
      <c r="A631" s="13"/>
    </row>
    <row r="632" spans="1:1" x14ac:dyDescent="0.2">
      <c r="A632" s="13"/>
    </row>
    <row r="633" spans="1:1" x14ac:dyDescent="0.2">
      <c r="A633" s="13"/>
    </row>
    <row r="634" spans="1:1" x14ac:dyDescent="0.2">
      <c r="A634" s="13"/>
    </row>
    <row r="635" spans="1:1" x14ac:dyDescent="0.2">
      <c r="A635" s="13"/>
    </row>
    <row r="636" spans="1:1" x14ac:dyDescent="0.2">
      <c r="A636" s="13"/>
    </row>
    <row r="637" spans="1:1" x14ac:dyDescent="0.2">
      <c r="A637" s="13"/>
    </row>
    <row r="638" spans="1:1" x14ac:dyDescent="0.2">
      <c r="A638" s="13"/>
    </row>
    <row r="639" spans="1:1" x14ac:dyDescent="0.2">
      <c r="A639" s="13"/>
    </row>
    <row r="640" spans="1:1" x14ac:dyDescent="0.2">
      <c r="A640" s="13"/>
    </row>
    <row r="641" spans="1:1" x14ac:dyDescent="0.2">
      <c r="A641" s="13"/>
    </row>
    <row r="642" spans="1:1" x14ac:dyDescent="0.2">
      <c r="A642" s="13"/>
    </row>
    <row r="643" spans="1:1" x14ac:dyDescent="0.2">
      <c r="A643" s="13"/>
    </row>
    <row r="644" spans="1:1" x14ac:dyDescent="0.2">
      <c r="A644" s="13"/>
    </row>
    <row r="645" spans="1:1" x14ac:dyDescent="0.2">
      <c r="A645" s="13"/>
    </row>
    <row r="646" spans="1:1" x14ac:dyDescent="0.2">
      <c r="A646" s="13"/>
    </row>
    <row r="647" spans="1:1" x14ac:dyDescent="0.2">
      <c r="A647" s="13"/>
    </row>
    <row r="648" spans="1:1" x14ac:dyDescent="0.2">
      <c r="A648" s="13"/>
    </row>
    <row r="649" spans="1:1" x14ac:dyDescent="0.2">
      <c r="A649" s="13"/>
    </row>
    <row r="650" spans="1:1" x14ac:dyDescent="0.2">
      <c r="A650" s="13"/>
    </row>
    <row r="651" spans="1:1" x14ac:dyDescent="0.2">
      <c r="A651" s="13"/>
    </row>
    <row r="652" spans="1:1" x14ac:dyDescent="0.2">
      <c r="A652" s="13"/>
    </row>
    <row r="653" spans="1:1" x14ac:dyDescent="0.2">
      <c r="A653" s="13"/>
    </row>
    <row r="654" spans="1:1" x14ac:dyDescent="0.2">
      <c r="A654" s="13"/>
    </row>
    <row r="655" spans="1:1" x14ac:dyDescent="0.2">
      <c r="A655" s="13"/>
    </row>
    <row r="656" spans="1:1" x14ac:dyDescent="0.2">
      <c r="A656" s="13"/>
    </row>
    <row r="657" spans="1:1" x14ac:dyDescent="0.2">
      <c r="A657" s="13"/>
    </row>
    <row r="658" spans="1:1" x14ac:dyDescent="0.2">
      <c r="A658" s="13"/>
    </row>
    <row r="659" spans="1:1" x14ac:dyDescent="0.2">
      <c r="A659" s="13"/>
    </row>
    <row r="660" spans="1:1" x14ac:dyDescent="0.2">
      <c r="A660" s="13"/>
    </row>
    <row r="661" spans="1:1" x14ac:dyDescent="0.2">
      <c r="A661" s="13"/>
    </row>
    <row r="662" spans="1:1" x14ac:dyDescent="0.2">
      <c r="A662" s="13"/>
    </row>
    <row r="663" spans="1:1" x14ac:dyDescent="0.2">
      <c r="A663" s="13"/>
    </row>
    <row r="664" spans="1:1" x14ac:dyDescent="0.2">
      <c r="A664" s="13"/>
    </row>
    <row r="665" spans="1:1" x14ac:dyDescent="0.2">
      <c r="A665" s="13"/>
    </row>
    <row r="666" spans="1:1" x14ac:dyDescent="0.2">
      <c r="A666" s="13"/>
    </row>
    <row r="667" spans="1:1" x14ac:dyDescent="0.2">
      <c r="A667" s="13"/>
    </row>
    <row r="668" spans="1:1" x14ac:dyDescent="0.2">
      <c r="A668" s="13"/>
    </row>
    <row r="669" spans="1:1" x14ac:dyDescent="0.2">
      <c r="A669" s="13"/>
    </row>
    <row r="670" spans="1:1" x14ac:dyDescent="0.2">
      <c r="A670" s="13"/>
    </row>
    <row r="671" spans="1:1" x14ac:dyDescent="0.2">
      <c r="A671" s="13"/>
    </row>
    <row r="672" spans="1:1" x14ac:dyDescent="0.2">
      <c r="A672" s="13"/>
    </row>
    <row r="673" spans="1:1" x14ac:dyDescent="0.2">
      <c r="A673" s="13"/>
    </row>
    <row r="674" spans="1:1" x14ac:dyDescent="0.2">
      <c r="A674" s="13"/>
    </row>
    <row r="675" spans="1:1" x14ac:dyDescent="0.2">
      <c r="A675" s="13"/>
    </row>
    <row r="676" spans="1:1" x14ac:dyDescent="0.2">
      <c r="A676" s="13"/>
    </row>
    <row r="677" spans="1:1" x14ac:dyDescent="0.2">
      <c r="A677" s="13"/>
    </row>
    <row r="678" spans="1:1" x14ac:dyDescent="0.2">
      <c r="A678" s="13"/>
    </row>
    <row r="679" spans="1:1" x14ac:dyDescent="0.2">
      <c r="A679" s="13"/>
    </row>
    <row r="680" spans="1:1" x14ac:dyDescent="0.2">
      <c r="A680" s="13"/>
    </row>
    <row r="681" spans="1:1" x14ac:dyDescent="0.2">
      <c r="A681" s="13"/>
    </row>
    <row r="682" spans="1:1" x14ac:dyDescent="0.2">
      <c r="A682" s="13"/>
    </row>
    <row r="683" spans="1:1" x14ac:dyDescent="0.2">
      <c r="A683" s="13"/>
    </row>
    <row r="684" spans="1:1" x14ac:dyDescent="0.2">
      <c r="A684" s="13"/>
    </row>
    <row r="685" spans="1:1" x14ac:dyDescent="0.2">
      <c r="A685" s="13"/>
    </row>
    <row r="686" spans="1:1" x14ac:dyDescent="0.2">
      <c r="A686" s="13"/>
    </row>
    <row r="687" spans="1:1" x14ac:dyDescent="0.2">
      <c r="A687" s="13"/>
    </row>
    <row r="688" spans="1:1" x14ac:dyDescent="0.2">
      <c r="A688" s="13"/>
    </row>
    <row r="689" spans="1:1" x14ac:dyDescent="0.2">
      <c r="A689" s="13"/>
    </row>
    <row r="690" spans="1:1" x14ac:dyDescent="0.2">
      <c r="A690" s="13"/>
    </row>
    <row r="691" spans="1:1" x14ac:dyDescent="0.2">
      <c r="A691" s="13"/>
    </row>
    <row r="692" spans="1:1" x14ac:dyDescent="0.2">
      <c r="A692" s="13"/>
    </row>
    <row r="693" spans="1:1" x14ac:dyDescent="0.2">
      <c r="A693" s="13"/>
    </row>
    <row r="694" spans="1:1" x14ac:dyDescent="0.2">
      <c r="A694" s="13"/>
    </row>
    <row r="695" spans="1:1" x14ac:dyDescent="0.2">
      <c r="A695" s="13"/>
    </row>
    <row r="696" spans="1:1" x14ac:dyDescent="0.2">
      <c r="A696" s="13"/>
    </row>
    <row r="697" spans="1:1" x14ac:dyDescent="0.2">
      <c r="A697" s="13"/>
    </row>
    <row r="698" spans="1:1" x14ac:dyDescent="0.2">
      <c r="A698" s="13"/>
    </row>
    <row r="699" spans="1:1" x14ac:dyDescent="0.2">
      <c r="A699" s="13"/>
    </row>
    <row r="700" spans="1:1" x14ac:dyDescent="0.2">
      <c r="A700" s="13"/>
    </row>
    <row r="701" spans="1:1" x14ac:dyDescent="0.2">
      <c r="A701" s="13"/>
    </row>
    <row r="702" spans="1:1" x14ac:dyDescent="0.2">
      <c r="A702" s="13"/>
    </row>
    <row r="703" spans="1:1" x14ac:dyDescent="0.2">
      <c r="A703" s="13"/>
    </row>
    <row r="704" spans="1:1" x14ac:dyDescent="0.2">
      <c r="A704" s="13"/>
    </row>
    <row r="705" spans="1:1" x14ac:dyDescent="0.2">
      <c r="A705" s="13"/>
    </row>
    <row r="706" spans="1:1" x14ac:dyDescent="0.2">
      <c r="A706" s="13"/>
    </row>
    <row r="707" spans="1:1" x14ac:dyDescent="0.2">
      <c r="A707" s="13"/>
    </row>
    <row r="708" spans="1:1" x14ac:dyDescent="0.2">
      <c r="A708" s="13"/>
    </row>
    <row r="709" spans="1:1" x14ac:dyDescent="0.2">
      <c r="A709" s="13"/>
    </row>
    <row r="710" spans="1:1" x14ac:dyDescent="0.2">
      <c r="A710" s="13"/>
    </row>
    <row r="711" spans="1:1" x14ac:dyDescent="0.2">
      <c r="A711" s="13"/>
    </row>
    <row r="712" spans="1:1" x14ac:dyDescent="0.2">
      <c r="A712" s="13"/>
    </row>
    <row r="713" spans="1:1" x14ac:dyDescent="0.2">
      <c r="A713" s="13"/>
    </row>
    <row r="714" spans="1:1" x14ac:dyDescent="0.2">
      <c r="A714" s="13"/>
    </row>
    <row r="715" spans="1:1" x14ac:dyDescent="0.2">
      <c r="A715" s="13"/>
    </row>
    <row r="716" spans="1:1" x14ac:dyDescent="0.2">
      <c r="A716" s="13"/>
    </row>
    <row r="717" spans="1:1" x14ac:dyDescent="0.2">
      <c r="A717" s="13"/>
    </row>
    <row r="718" spans="1:1" x14ac:dyDescent="0.2">
      <c r="A718" s="13"/>
    </row>
    <row r="719" spans="1:1" x14ac:dyDescent="0.2">
      <c r="A719" s="13"/>
    </row>
    <row r="720" spans="1:1" x14ac:dyDescent="0.2">
      <c r="A720" s="13"/>
    </row>
    <row r="721" spans="1:1" x14ac:dyDescent="0.2">
      <c r="A721" s="13"/>
    </row>
    <row r="722" spans="1:1" x14ac:dyDescent="0.2">
      <c r="A722" s="13"/>
    </row>
    <row r="723" spans="1:1" x14ac:dyDescent="0.2">
      <c r="A723" s="13"/>
    </row>
    <row r="724" spans="1:1" x14ac:dyDescent="0.2">
      <c r="A724" s="13"/>
    </row>
    <row r="725" spans="1:1" x14ac:dyDescent="0.2">
      <c r="A725" s="13"/>
    </row>
    <row r="726" spans="1:1" x14ac:dyDescent="0.2">
      <c r="A726" s="13"/>
    </row>
    <row r="727" spans="1:1" x14ac:dyDescent="0.2">
      <c r="A727" s="13"/>
    </row>
    <row r="728" spans="1:1" x14ac:dyDescent="0.2">
      <c r="A728" s="13"/>
    </row>
    <row r="729" spans="1:1" x14ac:dyDescent="0.2">
      <c r="A729" s="13"/>
    </row>
    <row r="730" spans="1:1" x14ac:dyDescent="0.2">
      <c r="A730" s="13"/>
    </row>
    <row r="731" spans="1:1" x14ac:dyDescent="0.2">
      <c r="A731" s="13"/>
    </row>
    <row r="732" spans="1:1" x14ac:dyDescent="0.2">
      <c r="A732" s="13"/>
    </row>
    <row r="733" spans="1:1" x14ac:dyDescent="0.2">
      <c r="A733" s="13"/>
    </row>
    <row r="734" spans="1:1" x14ac:dyDescent="0.2">
      <c r="A734" s="13"/>
    </row>
    <row r="735" spans="1:1" x14ac:dyDescent="0.2">
      <c r="A735" s="13"/>
    </row>
    <row r="736" spans="1:1" x14ac:dyDescent="0.2">
      <c r="A736" s="13"/>
    </row>
    <row r="737" spans="1:1" x14ac:dyDescent="0.2">
      <c r="A737" s="13"/>
    </row>
    <row r="738" spans="1:1" x14ac:dyDescent="0.2">
      <c r="A738" s="13"/>
    </row>
    <row r="739" spans="1:1" x14ac:dyDescent="0.2">
      <c r="A739" s="13"/>
    </row>
    <row r="740" spans="1:1" x14ac:dyDescent="0.2">
      <c r="A740" s="13"/>
    </row>
    <row r="741" spans="1:1" x14ac:dyDescent="0.2">
      <c r="A741" s="13"/>
    </row>
    <row r="742" spans="1:1" x14ac:dyDescent="0.2">
      <c r="A742" s="13"/>
    </row>
    <row r="743" spans="1:1" x14ac:dyDescent="0.2">
      <c r="A743" s="13"/>
    </row>
    <row r="744" spans="1:1" x14ac:dyDescent="0.2">
      <c r="A744" s="13"/>
    </row>
    <row r="745" spans="1:1" x14ac:dyDescent="0.2">
      <c r="A745" s="13"/>
    </row>
    <row r="746" spans="1:1" x14ac:dyDescent="0.2">
      <c r="A746" s="13"/>
    </row>
    <row r="747" spans="1:1" x14ac:dyDescent="0.2">
      <c r="A747" s="13"/>
    </row>
    <row r="748" spans="1:1" x14ac:dyDescent="0.2">
      <c r="A748" s="13"/>
    </row>
    <row r="749" spans="1:1" x14ac:dyDescent="0.2">
      <c r="A749" s="13"/>
    </row>
    <row r="750" spans="1:1" x14ac:dyDescent="0.2">
      <c r="A750" s="13"/>
    </row>
    <row r="751" spans="1:1" x14ac:dyDescent="0.2">
      <c r="A751" s="13"/>
    </row>
    <row r="752" spans="1:1" x14ac:dyDescent="0.2">
      <c r="A752" s="13"/>
    </row>
    <row r="753" spans="1:1" x14ac:dyDescent="0.2">
      <c r="A753" s="13"/>
    </row>
    <row r="754" spans="1:1" x14ac:dyDescent="0.2">
      <c r="A754" s="13"/>
    </row>
    <row r="755" spans="1:1" x14ac:dyDescent="0.2">
      <c r="A755" s="13"/>
    </row>
    <row r="756" spans="1:1" x14ac:dyDescent="0.2">
      <c r="A756" s="13"/>
    </row>
    <row r="757" spans="1:1" x14ac:dyDescent="0.2">
      <c r="A757" s="13"/>
    </row>
    <row r="758" spans="1:1" x14ac:dyDescent="0.2">
      <c r="A758" s="13"/>
    </row>
    <row r="759" spans="1:1" x14ac:dyDescent="0.2">
      <c r="A759" s="13"/>
    </row>
    <row r="760" spans="1:1" x14ac:dyDescent="0.2">
      <c r="A760" s="13"/>
    </row>
    <row r="761" spans="1:1" x14ac:dyDescent="0.2">
      <c r="A761" s="13"/>
    </row>
    <row r="762" spans="1:1" x14ac:dyDescent="0.2">
      <c r="A762" s="13"/>
    </row>
    <row r="763" spans="1:1" x14ac:dyDescent="0.2">
      <c r="A763" s="13"/>
    </row>
    <row r="764" spans="1:1" x14ac:dyDescent="0.2">
      <c r="A764" s="13"/>
    </row>
    <row r="765" spans="1:1" x14ac:dyDescent="0.2">
      <c r="A765" s="13"/>
    </row>
    <row r="766" spans="1:1" x14ac:dyDescent="0.2">
      <c r="A766" s="13"/>
    </row>
    <row r="767" spans="1:1" x14ac:dyDescent="0.2">
      <c r="A767" s="13"/>
    </row>
    <row r="768" spans="1:1" x14ac:dyDescent="0.2">
      <c r="A768" s="13"/>
    </row>
    <row r="769" spans="1:1" x14ac:dyDescent="0.2">
      <c r="A769" s="13"/>
    </row>
    <row r="770" spans="1:1" x14ac:dyDescent="0.2">
      <c r="A770" s="13"/>
    </row>
    <row r="771" spans="1:1" x14ac:dyDescent="0.2">
      <c r="A771" s="13"/>
    </row>
    <row r="772" spans="1:1" x14ac:dyDescent="0.2">
      <c r="A772" s="13"/>
    </row>
    <row r="773" spans="1:1" x14ac:dyDescent="0.2">
      <c r="A773" s="13"/>
    </row>
    <row r="774" spans="1:1" x14ac:dyDescent="0.2">
      <c r="A774" s="13"/>
    </row>
    <row r="775" spans="1:1" x14ac:dyDescent="0.2">
      <c r="A775" s="13"/>
    </row>
    <row r="776" spans="1:1" x14ac:dyDescent="0.2">
      <c r="A776" s="13"/>
    </row>
    <row r="777" spans="1:1" x14ac:dyDescent="0.2">
      <c r="A777" s="13"/>
    </row>
    <row r="778" spans="1:1" x14ac:dyDescent="0.2">
      <c r="A778" s="13"/>
    </row>
    <row r="779" spans="1:1" x14ac:dyDescent="0.2">
      <c r="A779" s="13"/>
    </row>
    <row r="780" spans="1:1" x14ac:dyDescent="0.2">
      <c r="A780" s="13"/>
    </row>
    <row r="781" spans="1:1" x14ac:dyDescent="0.2">
      <c r="A781" s="13"/>
    </row>
    <row r="782" spans="1:1" x14ac:dyDescent="0.2">
      <c r="A782" s="13"/>
    </row>
    <row r="783" spans="1:1" x14ac:dyDescent="0.2">
      <c r="A783" s="13"/>
    </row>
    <row r="784" spans="1:1" x14ac:dyDescent="0.2">
      <c r="A784" s="13"/>
    </row>
    <row r="785" spans="1:1" x14ac:dyDescent="0.2">
      <c r="A785" s="13"/>
    </row>
    <row r="786" spans="1:1" x14ac:dyDescent="0.2">
      <c r="A786" s="13"/>
    </row>
    <row r="787" spans="1:1" x14ac:dyDescent="0.2">
      <c r="A787" s="13"/>
    </row>
    <row r="788" spans="1:1" x14ac:dyDescent="0.2">
      <c r="A788" s="13"/>
    </row>
    <row r="789" spans="1:1" x14ac:dyDescent="0.2">
      <c r="A789" s="13"/>
    </row>
    <row r="790" spans="1:1" x14ac:dyDescent="0.2">
      <c r="A790" s="13"/>
    </row>
    <row r="791" spans="1:1" x14ac:dyDescent="0.2">
      <c r="A791" s="13"/>
    </row>
    <row r="792" spans="1:1" x14ac:dyDescent="0.2">
      <c r="A792" s="13"/>
    </row>
    <row r="793" spans="1:1" x14ac:dyDescent="0.2">
      <c r="A793" s="13"/>
    </row>
    <row r="794" spans="1:1" x14ac:dyDescent="0.2">
      <c r="A794" s="13"/>
    </row>
    <row r="795" spans="1:1" x14ac:dyDescent="0.2">
      <c r="A795" s="13"/>
    </row>
    <row r="796" spans="1:1" x14ac:dyDescent="0.2">
      <c r="A796" s="13"/>
    </row>
    <row r="797" spans="1:1" x14ac:dyDescent="0.2">
      <c r="A797" s="13"/>
    </row>
    <row r="798" spans="1:1" x14ac:dyDescent="0.2">
      <c r="A798" s="13"/>
    </row>
    <row r="799" spans="1:1" x14ac:dyDescent="0.2">
      <c r="A799" s="13"/>
    </row>
    <row r="800" spans="1:1" x14ac:dyDescent="0.2">
      <c r="A800" s="13"/>
    </row>
    <row r="801" spans="1:1" x14ac:dyDescent="0.2">
      <c r="A801" s="13"/>
    </row>
    <row r="802" spans="1:1" x14ac:dyDescent="0.2">
      <c r="A802" s="13"/>
    </row>
    <row r="803" spans="1:1" x14ac:dyDescent="0.2">
      <c r="A803" s="13"/>
    </row>
    <row r="804" spans="1:1" x14ac:dyDescent="0.2">
      <c r="A804" s="13"/>
    </row>
    <row r="805" spans="1:1" x14ac:dyDescent="0.2">
      <c r="A805" s="13"/>
    </row>
    <row r="806" spans="1:1" x14ac:dyDescent="0.2">
      <c r="A806" s="13"/>
    </row>
    <row r="807" spans="1:1" x14ac:dyDescent="0.2">
      <c r="A807" s="13"/>
    </row>
    <row r="808" spans="1:1" x14ac:dyDescent="0.2">
      <c r="A808" s="13"/>
    </row>
    <row r="809" spans="1:1" x14ac:dyDescent="0.2">
      <c r="A809" s="13"/>
    </row>
    <row r="810" spans="1:1" x14ac:dyDescent="0.2">
      <c r="A810" s="13"/>
    </row>
    <row r="811" spans="1:1" x14ac:dyDescent="0.2">
      <c r="A811" s="13"/>
    </row>
    <row r="812" spans="1:1" x14ac:dyDescent="0.2">
      <c r="A812" s="13"/>
    </row>
    <row r="813" spans="1:1" x14ac:dyDescent="0.2">
      <c r="A813" s="13"/>
    </row>
    <row r="814" spans="1:1" x14ac:dyDescent="0.2">
      <c r="A814" s="13"/>
    </row>
    <row r="815" spans="1:1" x14ac:dyDescent="0.2">
      <c r="A815" s="13"/>
    </row>
    <row r="816" spans="1:1" x14ac:dyDescent="0.2">
      <c r="A816" s="13"/>
    </row>
    <row r="817" spans="1:1" x14ac:dyDescent="0.2">
      <c r="A817" s="13"/>
    </row>
    <row r="818" spans="1:1" x14ac:dyDescent="0.2">
      <c r="A818" s="13"/>
    </row>
    <row r="819" spans="1:1" x14ac:dyDescent="0.2">
      <c r="A819" s="13"/>
    </row>
    <row r="820" spans="1:1" x14ac:dyDescent="0.2">
      <c r="A820" s="13"/>
    </row>
    <row r="821" spans="1:1" x14ac:dyDescent="0.2">
      <c r="A821" s="13"/>
    </row>
    <row r="822" spans="1:1" x14ac:dyDescent="0.2">
      <c r="A822" s="13"/>
    </row>
    <row r="823" spans="1:1" x14ac:dyDescent="0.2">
      <c r="A823" s="13"/>
    </row>
    <row r="824" spans="1:1" x14ac:dyDescent="0.2">
      <c r="A824" s="13"/>
    </row>
    <row r="825" spans="1:1" x14ac:dyDescent="0.2">
      <c r="A825" s="13"/>
    </row>
    <row r="826" spans="1:1" x14ac:dyDescent="0.2">
      <c r="A826" s="13"/>
    </row>
    <row r="827" spans="1:1" x14ac:dyDescent="0.2">
      <c r="A827" s="13"/>
    </row>
    <row r="828" spans="1:1" x14ac:dyDescent="0.2">
      <c r="A828" s="13"/>
    </row>
    <row r="829" spans="1:1" x14ac:dyDescent="0.2">
      <c r="A829" s="13"/>
    </row>
    <row r="830" spans="1:1" x14ac:dyDescent="0.2">
      <c r="A830" s="13"/>
    </row>
    <row r="831" spans="1:1" x14ac:dyDescent="0.2">
      <c r="A831" s="13"/>
    </row>
    <row r="832" spans="1:1" x14ac:dyDescent="0.2">
      <c r="A832" s="13"/>
    </row>
    <row r="833" spans="1:1" x14ac:dyDescent="0.2">
      <c r="A833" s="13"/>
    </row>
    <row r="834" spans="1:1" x14ac:dyDescent="0.2">
      <c r="A834" s="13"/>
    </row>
    <row r="835" spans="1:1" x14ac:dyDescent="0.2">
      <c r="A835" s="13"/>
    </row>
    <row r="836" spans="1:1" x14ac:dyDescent="0.2">
      <c r="A836" s="13"/>
    </row>
    <row r="837" spans="1:1" x14ac:dyDescent="0.2">
      <c r="A837" s="13"/>
    </row>
    <row r="838" spans="1:1" x14ac:dyDescent="0.2">
      <c r="A838" s="13"/>
    </row>
    <row r="839" spans="1:1" x14ac:dyDescent="0.2">
      <c r="A839" s="13"/>
    </row>
    <row r="840" spans="1:1" x14ac:dyDescent="0.2">
      <c r="A840" s="13"/>
    </row>
    <row r="841" spans="1:1" x14ac:dyDescent="0.2">
      <c r="A841" s="13"/>
    </row>
    <row r="842" spans="1:1" x14ac:dyDescent="0.2">
      <c r="A842" s="13"/>
    </row>
    <row r="843" spans="1:1" x14ac:dyDescent="0.2">
      <c r="A843" s="13"/>
    </row>
    <row r="844" spans="1:1" x14ac:dyDescent="0.2">
      <c r="A844" s="13"/>
    </row>
    <row r="845" spans="1:1" x14ac:dyDescent="0.2">
      <c r="A845" s="13"/>
    </row>
    <row r="846" spans="1:1" x14ac:dyDescent="0.2">
      <c r="A846" s="13"/>
    </row>
    <row r="847" spans="1:1" x14ac:dyDescent="0.2">
      <c r="A847" s="13"/>
    </row>
    <row r="848" spans="1:1" x14ac:dyDescent="0.2">
      <c r="A848" s="13"/>
    </row>
    <row r="849" spans="1:1" x14ac:dyDescent="0.2">
      <c r="A849" s="13"/>
    </row>
    <row r="850" spans="1:1" x14ac:dyDescent="0.2">
      <c r="A850" s="13"/>
    </row>
    <row r="851" spans="1:1" x14ac:dyDescent="0.2">
      <c r="A851" s="13"/>
    </row>
    <row r="852" spans="1:1" x14ac:dyDescent="0.2">
      <c r="A852" s="13"/>
    </row>
    <row r="853" spans="1:1" x14ac:dyDescent="0.2">
      <c r="A853" s="13"/>
    </row>
    <row r="854" spans="1:1" x14ac:dyDescent="0.2">
      <c r="A854" s="13"/>
    </row>
    <row r="855" spans="1:1" x14ac:dyDescent="0.2">
      <c r="A855" s="13"/>
    </row>
    <row r="856" spans="1:1" x14ac:dyDescent="0.2">
      <c r="A856" s="13"/>
    </row>
    <row r="857" spans="1:1" x14ac:dyDescent="0.2">
      <c r="A857" s="13"/>
    </row>
    <row r="858" spans="1:1" x14ac:dyDescent="0.2">
      <c r="A858" s="13"/>
    </row>
    <row r="859" spans="1:1" x14ac:dyDescent="0.2">
      <c r="A859" s="13"/>
    </row>
    <row r="860" spans="1:1" x14ac:dyDescent="0.2">
      <c r="A860" s="13"/>
    </row>
    <row r="861" spans="1:1" x14ac:dyDescent="0.2">
      <c r="A861" s="13"/>
    </row>
    <row r="862" spans="1:1" x14ac:dyDescent="0.2">
      <c r="A862" s="13"/>
    </row>
    <row r="863" spans="1:1" x14ac:dyDescent="0.2">
      <c r="A863" s="13"/>
    </row>
    <row r="864" spans="1:1" x14ac:dyDescent="0.2">
      <c r="A864" s="13"/>
    </row>
    <row r="865" spans="1:1" x14ac:dyDescent="0.2">
      <c r="A865" s="13"/>
    </row>
    <row r="866" spans="1:1" x14ac:dyDescent="0.2">
      <c r="A866" s="13"/>
    </row>
    <row r="867" spans="1:1" x14ac:dyDescent="0.2">
      <c r="A867" s="13"/>
    </row>
    <row r="868" spans="1:1" x14ac:dyDescent="0.2">
      <c r="A868" s="13"/>
    </row>
    <row r="869" spans="1:1" x14ac:dyDescent="0.2">
      <c r="A869" s="13"/>
    </row>
    <row r="870" spans="1:1" x14ac:dyDescent="0.2">
      <c r="A870" s="13"/>
    </row>
    <row r="871" spans="1:1" x14ac:dyDescent="0.2">
      <c r="A871" s="13"/>
    </row>
    <row r="872" spans="1:1" x14ac:dyDescent="0.2">
      <c r="A872" s="13"/>
    </row>
    <row r="873" spans="1:1" x14ac:dyDescent="0.2">
      <c r="A873" s="13"/>
    </row>
    <row r="874" spans="1:1" x14ac:dyDescent="0.2">
      <c r="A874" s="13"/>
    </row>
    <row r="875" spans="1:1" x14ac:dyDescent="0.2">
      <c r="A875" s="13"/>
    </row>
    <row r="876" spans="1:1" x14ac:dyDescent="0.2">
      <c r="A876" s="13"/>
    </row>
    <row r="877" spans="1:1" x14ac:dyDescent="0.2">
      <c r="A877" s="13"/>
    </row>
    <row r="878" spans="1:1" x14ac:dyDescent="0.2">
      <c r="A878" s="13"/>
    </row>
    <row r="879" spans="1:1" x14ac:dyDescent="0.2">
      <c r="A879" s="13"/>
    </row>
    <row r="880" spans="1:1" x14ac:dyDescent="0.2">
      <c r="A880" s="13"/>
    </row>
    <row r="881" spans="1:1" x14ac:dyDescent="0.2">
      <c r="A881" s="13"/>
    </row>
    <row r="882" spans="1:1" x14ac:dyDescent="0.2">
      <c r="A882" s="13"/>
    </row>
    <row r="883" spans="1:1" x14ac:dyDescent="0.2">
      <c r="A883" s="13"/>
    </row>
    <row r="884" spans="1:1" x14ac:dyDescent="0.2">
      <c r="A884" s="13"/>
    </row>
    <row r="885" spans="1:1" x14ac:dyDescent="0.2">
      <c r="A885" s="13"/>
    </row>
    <row r="886" spans="1:1" x14ac:dyDescent="0.2">
      <c r="A886" s="13"/>
    </row>
    <row r="887" spans="1:1" x14ac:dyDescent="0.2">
      <c r="A887" s="13"/>
    </row>
    <row r="888" spans="1:1" x14ac:dyDescent="0.2">
      <c r="A888" s="13"/>
    </row>
    <row r="889" spans="1:1" x14ac:dyDescent="0.2">
      <c r="A889" s="13"/>
    </row>
    <row r="890" spans="1:1" x14ac:dyDescent="0.2">
      <c r="A890" s="13"/>
    </row>
    <row r="891" spans="1:1" x14ac:dyDescent="0.2">
      <c r="A891" s="13"/>
    </row>
    <row r="892" spans="1:1" x14ac:dyDescent="0.2">
      <c r="A892" s="13"/>
    </row>
    <row r="893" spans="1:1" x14ac:dyDescent="0.2">
      <c r="A893" s="13"/>
    </row>
    <row r="894" spans="1:1" x14ac:dyDescent="0.2">
      <c r="A894" s="13"/>
    </row>
    <row r="895" spans="1:1" x14ac:dyDescent="0.2">
      <c r="A895" s="13"/>
    </row>
    <row r="896" spans="1:1" x14ac:dyDescent="0.2">
      <c r="A896" s="13"/>
    </row>
    <row r="897" spans="1:1" x14ac:dyDescent="0.2">
      <c r="A897" s="13"/>
    </row>
    <row r="898" spans="1:1" x14ac:dyDescent="0.2">
      <c r="A898" s="13"/>
    </row>
    <row r="899" spans="1:1" x14ac:dyDescent="0.2">
      <c r="A899" s="13"/>
    </row>
    <row r="900" spans="1:1" x14ac:dyDescent="0.2">
      <c r="A900" s="13"/>
    </row>
    <row r="901" spans="1:1" x14ac:dyDescent="0.2">
      <c r="A901" s="13"/>
    </row>
    <row r="902" spans="1:1" x14ac:dyDescent="0.2">
      <c r="A902" s="13"/>
    </row>
    <row r="903" spans="1:1" x14ac:dyDescent="0.2">
      <c r="A903" s="13"/>
    </row>
    <row r="904" spans="1:1" x14ac:dyDescent="0.2">
      <c r="A904" s="13"/>
    </row>
    <row r="905" spans="1:1" x14ac:dyDescent="0.2">
      <c r="A905" s="13"/>
    </row>
    <row r="906" spans="1:1" x14ac:dyDescent="0.2">
      <c r="A906" s="13"/>
    </row>
    <row r="907" spans="1:1" x14ac:dyDescent="0.2">
      <c r="A907" s="13"/>
    </row>
    <row r="908" spans="1:1" x14ac:dyDescent="0.2">
      <c r="A908" s="13"/>
    </row>
    <row r="909" spans="1:1" x14ac:dyDescent="0.2">
      <c r="A909" s="13"/>
    </row>
    <row r="910" spans="1:1" x14ac:dyDescent="0.2">
      <c r="A910" s="13"/>
    </row>
    <row r="911" spans="1:1" x14ac:dyDescent="0.2">
      <c r="A911" s="13"/>
    </row>
    <row r="912" spans="1:1" x14ac:dyDescent="0.2">
      <c r="A912" s="13"/>
    </row>
    <row r="913" spans="1:1" x14ac:dyDescent="0.2">
      <c r="A913" s="13"/>
    </row>
    <row r="914" spans="1:1" x14ac:dyDescent="0.2">
      <c r="A914" s="13"/>
    </row>
    <row r="915" spans="1:1" x14ac:dyDescent="0.2">
      <c r="A915" s="13"/>
    </row>
    <row r="916" spans="1:1" x14ac:dyDescent="0.2">
      <c r="A916" s="13"/>
    </row>
    <row r="917" spans="1:1" x14ac:dyDescent="0.2">
      <c r="A917" s="13"/>
    </row>
    <row r="918" spans="1:1" x14ac:dyDescent="0.2">
      <c r="A918" s="13"/>
    </row>
    <row r="919" spans="1:1" x14ac:dyDescent="0.2">
      <c r="A919" s="13"/>
    </row>
    <row r="920" spans="1:1" x14ac:dyDescent="0.2">
      <c r="A920" s="13"/>
    </row>
    <row r="921" spans="1:1" x14ac:dyDescent="0.2">
      <c r="A921" s="13"/>
    </row>
    <row r="922" spans="1:1" x14ac:dyDescent="0.2">
      <c r="A922" s="13"/>
    </row>
    <row r="923" spans="1:1" x14ac:dyDescent="0.2">
      <c r="A923" s="13"/>
    </row>
    <row r="924" spans="1:1" x14ac:dyDescent="0.2">
      <c r="A924" s="13"/>
    </row>
    <row r="925" spans="1:1" x14ac:dyDescent="0.2">
      <c r="A925" s="13"/>
    </row>
    <row r="926" spans="1:1" x14ac:dyDescent="0.2">
      <c r="A926" s="13"/>
    </row>
    <row r="927" spans="1:1" x14ac:dyDescent="0.2">
      <c r="A927" s="13"/>
    </row>
    <row r="928" spans="1:1" x14ac:dyDescent="0.2">
      <c r="A928" s="13"/>
    </row>
    <row r="929" spans="1:1" x14ac:dyDescent="0.2">
      <c r="A929" s="13"/>
    </row>
    <row r="930" spans="1:1" x14ac:dyDescent="0.2">
      <c r="A930" s="13"/>
    </row>
    <row r="931" spans="1:1" x14ac:dyDescent="0.2">
      <c r="A931" s="13"/>
    </row>
    <row r="932" spans="1:1" x14ac:dyDescent="0.2">
      <c r="A932" s="13"/>
    </row>
    <row r="933" spans="1:1" x14ac:dyDescent="0.2">
      <c r="A933" s="13"/>
    </row>
    <row r="934" spans="1:1" x14ac:dyDescent="0.2">
      <c r="A934" s="13"/>
    </row>
    <row r="935" spans="1:1" x14ac:dyDescent="0.2">
      <c r="A935" s="13"/>
    </row>
    <row r="936" spans="1:1" x14ac:dyDescent="0.2">
      <c r="A936" s="13"/>
    </row>
    <row r="937" spans="1:1" x14ac:dyDescent="0.2">
      <c r="A937" s="13"/>
    </row>
    <row r="938" spans="1:1" x14ac:dyDescent="0.2">
      <c r="A938" s="13"/>
    </row>
    <row r="939" spans="1:1" x14ac:dyDescent="0.2">
      <c r="A939" s="13"/>
    </row>
    <row r="940" spans="1:1" x14ac:dyDescent="0.2">
      <c r="A940" s="13"/>
    </row>
    <row r="941" spans="1:1" x14ac:dyDescent="0.2">
      <c r="A941" s="13"/>
    </row>
    <row r="942" spans="1:1" x14ac:dyDescent="0.2">
      <c r="A942" s="13"/>
    </row>
    <row r="943" spans="1:1" x14ac:dyDescent="0.2">
      <c r="A943" s="13"/>
    </row>
    <row r="944" spans="1:1" x14ac:dyDescent="0.2">
      <c r="A944" s="13"/>
    </row>
    <row r="945" spans="1:1" x14ac:dyDescent="0.2">
      <c r="A945" s="13"/>
    </row>
    <row r="946" spans="1:1" x14ac:dyDescent="0.2">
      <c r="A946" s="13"/>
    </row>
    <row r="947" spans="1:1" x14ac:dyDescent="0.2">
      <c r="A947" s="13"/>
    </row>
    <row r="948" spans="1:1" x14ac:dyDescent="0.2">
      <c r="A948" s="13"/>
    </row>
    <row r="949" spans="1:1" x14ac:dyDescent="0.2">
      <c r="A949" s="13"/>
    </row>
    <row r="950" spans="1:1" x14ac:dyDescent="0.2">
      <c r="A950" s="13"/>
    </row>
    <row r="951" spans="1:1" x14ac:dyDescent="0.2">
      <c r="A951" s="13"/>
    </row>
    <row r="952" spans="1:1" x14ac:dyDescent="0.2">
      <c r="A952" s="13"/>
    </row>
    <row r="953" spans="1:1" x14ac:dyDescent="0.2">
      <c r="A953" s="13"/>
    </row>
    <row r="954" spans="1:1" x14ac:dyDescent="0.2">
      <c r="A954" s="13"/>
    </row>
    <row r="955" spans="1:1" x14ac:dyDescent="0.2">
      <c r="A955" s="13"/>
    </row>
    <row r="956" spans="1:1" x14ac:dyDescent="0.2">
      <c r="A956" s="13"/>
    </row>
    <row r="957" spans="1:1" x14ac:dyDescent="0.2">
      <c r="A957" s="13"/>
    </row>
    <row r="958" spans="1:1" x14ac:dyDescent="0.2">
      <c r="A958" s="13"/>
    </row>
    <row r="959" spans="1:1" x14ac:dyDescent="0.2">
      <c r="A959" s="13"/>
    </row>
    <row r="960" spans="1:1" x14ac:dyDescent="0.2">
      <c r="A960" s="13"/>
    </row>
    <row r="961" spans="1:1" x14ac:dyDescent="0.2">
      <c r="A961" s="13"/>
    </row>
    <row r="962" spans="1:1" x14ac:dyDescent="0.2">
      <c r="A962" s="13"/>
    </row>
    <row r="963" spans="1:1" x14ac:dyDescent="0.2">
      <c r="A963" s="13"/>
    </row>
    <row r="964" spans="1:1" x14ac:dyDescent="0.2">
      <c r="A964" s="13"/>
    </row>
    <row r="965" spans="1:1" x14ac:dyDescent="0.2">
      <c r="A965" s="13"/>
    </row>
    <row r="966" spans="1:1" x14ac:dyDescent="0.2">
      <c r="A966" s="13"/>
    </row>
    <row r="967" spans="1:1" x14ac:dyDescent="0.2">
      <c r="A967" s="13"/>
    </row>
    <row r="968" spans="1:1" x14ac:dyDescent="0.2">
      <c r="A968" s="13"/>
    </row>
    <row r="969" spans="1:1" x14ac:dyDescent="0.2">
      <c r="A969" s="13"/>
    </row>
    <row r="970" spans="1:1" x14ac:dyDescent="0.2">
      <c r="A970" s="13"/>
    </row>
    <row r="971" spans="1:1" x14ac:dyDescent="0.2">
      <c r="A971" s="13"/>
    </row>
    <row r="972" spans="1:1" x14ac:dyDescent="0.2">
      <c r="A972" s="13"/>
    </row>
    <row r="973" spans="1:1" x14ac:dyDescent="0.2">
      <c r="A973" s="13"/>
    </row>
    <row r="974" spans="1:1" x14ac:dyDescent="0.2">
      <c r="A974" s="13"/>
    </row>
    <row r="975" spans="1:1" x14ac:dyDescent="0.2">
      <c r="A975" s="13"/>
    </row>
    <row r="976" spans="1:1" x14ac:dyDescent="0.2">
      <c r="A976" s="13"/>
    </row>
    <row r="977" spans="1:1" x14ac:dyDescent="0.2">
      <c r="A977" s="13"/>
    </row>
    <row r="978" spans="1:1" x14ac:dyDescent="0.2">
      <c r="A978" s="13"/>
    </row>
    <row r="979" spans="1:1" x14ac:dyDescent="0.2">
      <c r="A979" s="13"/>
    </row>
    <row r="980" spans="1:1" x14ac:dyDescent="0.2">
      <c r="A980" s="13"/>
    </row>
    <row r="981" spans="1:1" x14ac:dyDescent="0.2">
      <c r="A981" s="13"/>
    </row>
    <row r="982" spans="1:1" x14ac:dyDescent="0.2">
      <c r="A982" s="13"/>
    </row>
    <row r="983" spans="1:1" x14ac:dyDescent="0.2">
      <c r="A983" s="13"/>
    </row>
    <row r="984" spans="1:1" x14ac:dyDescent="0.2">
      <c r="A984" s="13"/>
    </row>
    <row r="985" spans="1:1" x14ac:dyDescent="0.2">
      <c r="A985" s="13"/>
    </row>
    <row r="986" spans="1:1" x14ac:dyDescent="0.2">
      <c r="A986" s="13"/>
    </row>
    <row r="987" spans="1:1" x14ac:dyDescent="0.2">
      <c r="A987" s="13"/>
    </row>
    <row r="988" spans="1:1" x14ac:dyDescent="0.2">
      <c r="A988" s="13"/>
    </row>
    <row r="989" spans="1:1" x14ac:dyDescent="0.2">
      <c r="A989" s="13"/>
    </row>
    <row r="990" spans="1:1" x14ac:dyDescent="0.2">
      <c r="A990" s="13"/>
    </row>
    <row r="991" spans="1:1" x14ac:dyDescent="0.2">
      <c r="A991" s="13"/>
    </row>
    <row r="992" spans="1:1" x14ac:dyDescent="0.2">
      <c r="A992" s="13"/>
    </row>
    <row r="993" spans="1:1" x14ac:dyDescent="0.2">
      <c r="A993" s="13"/>
    </row>
    <row r="994" spans="1:1" x14ac:dyDescent="0.2">
      <c r="A994" s="13"/>
    </row>
    <row r="995" spans="1:1" x14ac:dyDescent="0.2">
      <c r="A995" s="13"/>
    </row>
    <row r="996" spans="1:1" x14ac:dyDescent="0.2">
      <c r="A996" s="13"/>
    </row>
    <row r="997" spans="1:1" x14ac:dyDescent="0.2">
      <c r="A997" s="13"/>
    </row>
    <row r="998" spans="1:1" x14ac:dyDescent="0.2">
      <c r="A998" s="13"/>
    </row>
    <row r="999" spans="1:1" x14ac:dyDescent="0.2">
      <c r="A999" s="13"/>
    </row>
    <row r="1000" spans="1:1" x14ac:dyDescent="0.2">
      <c r="A1000" s="13"/>
    </row>
    <row r="1001" spans="1:1" x14ac:dyDescent="0.2">
      <c r="A1001" s="13"/>
    </row>
    <row r="1002" spans="1:1" x14ac:dyDescent="0.2">
      <c r="A1002" s="13"/>
    </row>
    <row r="1003" spans="1:1" x14ac:dyDescent="0.2">
      <c r="A1003" s="13"/>
    </row>
    <row r="1004" spans="1:1" x14ac:dyDescent="0.2">
      <c r="A1004" s="13"/>
    </row>
    <row r="1005" spans="1:1" x14ac:dyDescent="0.2">
      <c r="A1005" s="13"/>
    </row>
    <row r="1006" spans="1:1" x14ac:dyDescent="0.2">
      <c r="A1006" s="13"/>
    </row>
    <row r="1007" spans="1:1" x14ac:dyDescent="0.2">
      <c r="A1007" s="13"/>
    </row>
    <row r="1008" spans="1:1" x14ac:dyDescent="0.2">
      <c r="A1008" s="13"/>
    </row>
    <row r="1009" spans="1:1" x14ac:dyDescent="0.2">
      <c r="A1009" s="13"/>
    </row>
    <row r="1010" spans="1:1" x14ac:dyDescent="0.2">
      <c r="A1010" s="13"/>
    </row>
    <row r="1011" spans="1:1" x14ac:dyDescent="0.2">
      <c r="A1011" s="13"/>
    </row>
    <row r="1012" spans="1:1" x14ac:dyDescent="0.2">
      <c r="A1012" s="13"/>
    </row>
    <row r="1013" spans="1:1" x14ac:dyDescent="0.2">
      <c r="A1013" s="13"/>
    </row>
    <row r="1014" spans="1:1" x14ac:dyDescent="0.2">
      <c r="A1014" s="13"/>
    </row>
    <row r="1015" spans="1:1" x14ac:dyDescent="0.2">
      <c r="A1015" s="13"/>
    </row>
    <row r="1016" spans="1:1" x14ac:dyDescent="0.2">
      <c r="A1016" s="13"/>
    </row>
    <row r="1017" spans="1:1" x14ac:dyDescent="0.2">
      <c r="A1017" s="13"/>
    </row>
    <row r="1018" spans="1:1" x14ac:dyDescent="0.2">
      <c r="A1018" s="13"/>
    </row>
    <row r="1019" spans="1:1" x14ac:dyDescent="0.2">
      <c r="A1019" s="13"/>
    </row>
    <row r="1020" spans="1:1" x14ac:dyDescent="0.2">
      <c r="A1020" s="13"/>
    </row>
    <row r="1021" spans="1:1" x14ac:dyDescent="0.2">
      <c r="A1021" s="13"/>
    </row>
    <row r="1022" spans="1:1" x14ac:dyDescent="0.2">
      <c r="A1022" s="13"/>
    </row>
    <row r="1023" spans="1:1" x14ac:dyDescent="0.2">
      <c r="A1023" s="13"/>
    </row>
    <row r="1024" spans="1:1" x14ac:dyDescent="0.2">
      <c r="A1024" s="13"/>
    </row>
    <row r="1025" spans="1:1" x14ac:dyDescent="0.2">
      <c r="A1025" s="13"/>
    </row>
    <row r="1026" spans="1:1" x14ac:dyDescent="0.2">
      <c r="A1026" s="13"/>
    </row>
    <row r="1027" spans="1:1" x14ac:dyDescent="0.2">
      <c r="A1027" s="13"/>
    </row>
    <row r="1028" spans="1:1" x14ac:dyDescent="0.2">
      <c r="A1028" s="13"/>
    </row>
    <row r="1029" spans="1:1" x14ac:dyDescent="0.2">
      <c r="A1029" s="13"/>
    </row>
    <row r="1030" spans="1:1" x14ac:dyDescent="0.2">
      <c r="A1030" s="13"/>
    </row>
    <row r="1031" spans="1:1" x14ac:dyDescent="0.2">
      <c r="A1031" s="13"/>
    </row>
    <row r="1032" spans="1:1" x14ac:dyDescent="0.2">
      <c r="A1032" s="13"/>
    </row>
    <row r="1033" spans="1:1" x14ac:dyDescent="0.2">
      <c r="A1033" s="13"/>
    </row>
    <row r="1034" spans="1:1" x14ac:dyDescent="0.2">
      <c r="A1034" s="13"/>
    </row>
    <row r="1035" spans="1:1" x14ac:dyDescent="0.2">
      <c r="A1035" s="13"/>
    </row>
    <row r="1036" spans="1:1" x14ac:dyDescent="0.2">
      <c r="A1036" s="13"/>
    </row>
    <row r="1037" spans="1:1" x14ac:dyDescent="0.2">
      <c r="A1037" s="13"/>
    </row>
    <row r="1038" spans="1:1" x14ac:dyDescent="0.2">
      <c r="A1038" s="13"/>
    </row>
    <row r="1039" spans="1:1" x14ac:dyDescent="0.2">
      <c r="A1039" s="13"/>
    </row>
    <row r="1040" spans="1:1" x14ac:dyDescent="0.2">
      <c r="A1040" s="13"/>
    </row>
    <row r="1041" spans="1:1" x14ac:dyDescent="0.2">
      <c r="A1041" s="13"/>
    </row>
    <row r="1042" spans="1:1" x14ac:dyDescent="0.2">
      <c r="A1042" s="13"/>
    </row>
    <row r="1043" spans="1:1" x14ac:dyDescent="0.2">
      <c r="A1043" s="13"/>
    </row>
    <row r="1044" spans="1:1" x14ac:dyDescent="0.2">
      <c r="A1044" s="13"/>
    </row>
    <row r="1045" spans="1:1" x14ac:dyDescent="0.2">
      <c r="A1045" s="13"/>
    </row>
    <row r="1046" spans="1:1" x14ac:dyDescent="0.2">
      <c r="A1046" s="13"/>
    </row>
    <row r="1047" spans="1:1" x14ac:dyDescent="0.2">
      <c r="A1047" s="13"/>
    </row>
    <row r="1048" spans="1:1" x14ac:dyDescent="0.2">
      <c r="A1048" s="13"/>
    </row>
    <row r="1049" spans="1:1" x14ac:dyDescent="0.2">
      <c r="A1049" s="13"/>
    </row>
    <row r="1050" spans="1:1" x14ac:dyDescent="0.2">
      <c r="A1050" s="13"/>
    </row>
    <row r="1051" spans="1:1" x14ac:dyDescent="0.2">
      <c r="A1051" s="13"/>
    </row>
    <row r="1052" spans="1:1" x14ac:dyDescent="0.2">
      <c r="A1052" s="13"/>
    </row>
    <row r="1053" spans="1:1" x14ac:dyDescent="0.2">
      <c r="A1053" s="13"/>
    </row>
    <row r="1054" spans="1:1" x14ac:dyDescent="0.2">
      <c r="A1054" s="13"/>
    </row>
    <row r="1055" spans="1:1" x14ac:dyDescent="0.2">
      <c r="A1055" s="13"/>
    </row>
    <row r="1056" spans="1:1" x14ac:dyDescent="0.2">
      <c r="A1056" s="13"/>
    </row>
    <row r="1057" spans="1:1" x14ac:dyDescent="0.2">
      <c r="A1057" s="13"/>
    </row>
    <row r="1058" spans="1:1" x14ac:dyDescent="0.2">
      <c r="A1058" s="13"/>
    </row>
    <row r="1059" spans="1:1" x14ac:dyDescent="0.2">
      <c r="A1059" s="13"/>
    </row>
    <row r="1060" spans="1:1" x14ac:dyDescent="0.2">
      <c r="A1060" s="13"/>
    </row>
    <row r="1061" spans="1:1" x14ac:dyDescent="0.2">
      <c r="A1061" s="13"/>
    </row>
    <row r="1062" spans="1:1" x14ac:dyDescent="0.2">
      <c r="A1062" s="13"/>
    </row>
    <row r="1063" spans="1:1" x14ac:dyDescent="0.2">
      <c r="A1063" s="13"/>
    </row>
    <row r="1064" spans="1:1" x14ac:dyDescent="0.2">
      <c r="A1064" s="13"/>
    </row>
    <row r="1065" spans="1:1" x14ac:dyDescent="0.2">
      <c r="A1065" s="13"/>
    </row>
    <row r="1066" spans="1:1" x14ac:dyDescent="0.2">
      <c r="A1066" s="13"/>
    </row>
    <row r="1067" spans="1:1" x14ac:dyDescent="0.2">
      <c r="A1067" s="13"/>
    </row>
    <row r="1068" spans="1:1" x14ac:dyDescent="0.2">
      <c r="A1068" s="13"/>
    </row>
    <row r="1069" spans="1:1" x14ac:dyDescent="0.2">
      <c r="A1069" s="13"/>
    </row>
    <row r="1070" spans="1:1" x14ac:dyDescent="0.2">
      <c r="A1070" s="13"/>
    </row>
    <row r="1071" spans="1:1" x14ac:dyDescent="0.2">
      <c r="A1071" s="13"/>
    </row>
    <row r="1072" spans="1:1" x14ac:dyDescent="0.2">
      <c r="A1072" s="13"/>
    </row>
    <row r="1073" spans="1:1" x14ac:dyDescent="0.2">
      <c r="A1073" s="13"/>
    </row>
    <row r="1074" spans="1:1" x14ac:dyDescent="0.2">
      <c r="A1074" s="13"/>
    </row>
    <row r="1075" spans="1:1" x14ac:dyDescent="0.2">
      <c r="A1075" s="13"/>
    </row>
    <row r="1076" spans="1:1" x14ac:dyDescent="0.2">
      <c r="A1076" s="13"/>
    </row>
    <row r="1077" spans="1:1" x14ac:dyDescent="0.2">
      <c r="A1077" s="13"/>
    </row>
    <row r="1078" spans="1:1" x14ac:dyDescent="0.2">
      <c r="A1078" s="13"/>
    </row>
    <row r="1079" spans="1:1" x14ac:dyDescent="0.2">
      <c r="A1079" s="13"/>
    </row>
    <row r="1080" spans="1:1" x14ac:dyDescent="0.2">
      <c r="A1080" s="13"/>
    </row>
    <row r="1081" spans="1:1" x14ac:dyDescent="0.2">
      <c r="A1081" s="13"/>
    </row>
    <row r="1082" spans="1:1" x14ac:dyDescent="0.2">
      <c r="A1082" s="13"/>
    </row>
    <row r="1083" spans="1:1" x14ac:dyDescent="0.2">
      <c r="A1083" s="13"/>
    </row>
    <row r="1084" spans="1:1" x14ac:dyDescent="0.2">
      <c r="A1084" s="13"/>
    </row>
    <row r="1085" spans="1:1" x14ac:dyDescent="0.2">
      <c r="A1085" s="13"/>
    </row>
    <row r="1086" spans="1:1" x14ac:dyDescent="0.2">
      <c r="A1086" s="13"/>
    </row>
    <row r="1087" spans="1:1" x14ac:dyDescent="0.2">
      <c r="A1087" s="13"/>
    </row>
    <row r="1088" spans="1:1" x14ac:dyDescent="0.2">
      <c r="A1088" s="13"/>
    </row>
    <row r="1089" spans="1:1" x14ac:dyDescent="0.2">
      <c r="A1089" s="13"/>
    </row>
    <row r="1090" spans="1:1" x14ac:dyDescent="0.2">
      <c r="A1090" s="13"/>
    </row>
    <row r="1091" spans="1:1" x14ac:dyDescent="0.2">
      <c r="A1091" s="13"/>
    </row>
    <row r="1092" spans="1:1" x14ac:dyDescent="0.2">
      <c r="A1092" s="13"/>
    </row>
    <row r="1093" spans="1:1" x14ac:dyDescent="0.2">
      <c r="A1093" s="13"/>
    </row>
    <row r="1094" spans="1:1" x14ac:dyDescent="0.2">
      <c r="A1094" s="13"/>
    </row>
    <row r="1095" spans="1:1" x14ac:dyDescent="0.2">
      <c r="A1095" s="13"/>
    </row>
    <row r="1096" spans="1:1" x14ac:dyDescent="0.2">
      <c r="A1096" s="13"/>
    </row>
    <row r="1097" spans="1:1" x14ac:dyDescent="0.2">
      <c r="A1097" s="13"/>
    </row>
    <row r="1098" spans="1:1" x14ac:dyDescent="0.2">
      <c r="A1098" s="13"/>
    </row>
    <row r="1099" spans="1:1" x14ac:dyDescent="0.2">
      <c r="A1099" s="13"/>
    </row>
    <row r="1100" spans="1:1" x14ac:dyDescent="0.2">
      <c r="A1100" s="13"/>
    </row>
    <row r="1101" spans="1:1" x14ac:dyDescent="0.2">
      <c r="A1101" s="13"/>
    </row>
    <row r="1102" spans="1:1" x14ac:dyDescent="0.2">
      <c r="A1102" s="13"/>
    </row>
    <row r="1103" spans="1:1" x14ac:dyDescent="0.2">
      <c r="A1103" s="13"/>
    </row>
    <row r="1104" spans="1:1" x14ac:dyDescent="0.2">
      <c r="A1104" s="13"/>
    </row>
    <row r="1105" spans="1:1" x14ac:dyDescent="0.2">
      <c r="A1105" s="13"/>
    </row>
    <row r="1106" spans="1:1" x14ac:dyDescent="0.2">
      <c r="A1106" s="13"/>
    </row>
    <row r="1107" spans="1:1" x14ac:dyDescent="0.2">
      <c r="A1107" s="13"/>
    </row>
    <row r="1108" spans="1:1" x14ac:dyDescent="0.2">
      <c r="A1108" s="13"/>
    </row>
    <row r="1109" spans="1:1" x14ac:dyDescent="0.2">
      <c r="A1109" s="13"/>
    </row>
    <row r="1110" spans="1:1" x14ac:dyDescent="0.2">
      <c r="A1110" s="13"/>
    </row>
    <row r="1111" spans="1:1" x14ac:dyDescent="0.2">
      <c r="A1111" s="13"/>
    </row>
    <row r="1112" spans="1:1" x14ac:dyDescent="0.2">
      <c r="A1112" s="13"/>
    </row>
    <row r="1113" spans="1:1" x14ac:dyDescent="0.2">
      <c r="A1113" s="13"/>
    </row>
    <row r="1114" spans="1:1" x14ac:dyDescent="0.2">
      <c r="A1114" s="13"/>
    </row>
    <row r="1115" spans="1:1" x14ac:dyDescent="0.2">
      <c r="A1115" s="13"/>
    </row>
    <row r="1116" spans="1:1" x14ac:dyDescent="0.2">
      <c r="A1116" s="13"/>
    </row>
    <row r="1117" spans="1:1" x14ac:dyDescent="0.2">
      <c r="A1117" s="13"/>
    </row>
    <row r="1118" spans="1:1" x14ac:dyDescent="0.2">
      <c r="A1118" s="13"/>
    </row>
    <row r="1119" spans="1:1" x14ac:dyDescent="0.2">
      <c r="A1119" s="13"/>
    </row>
    <row r="1120" spans="1:1" x14ac:dyDescent="0.2">
      <c r="A1120" s="13"/>
    </row>
    <row r="1121" spans="1:1" x14ac:dyDescent="0.2">
      <c r="A1121" s="13"/>
    </row>
    <row r="1122" spans="1:1" x14ac:dyDescent="0.2">
      <c r="A1122" s="13"/>
    </row>
    <row r="1123" spans="1:1" x14ac:dyDescent="0.2">
      <c r="A1123" s="13"/>
    </row>
    <row r="1124" spans="1:1" x14ac:dyDescent="0.2">
      <c r="A1124" s="13"/>
    </row>
    <row r="1125" spans="1:1" x14ac:dyDescent="0.2">
      <c r="A1125" s="13"/>
    </row>
    <row r="1126" spans="1:1" x14ac:dyDescent="0.2">
      <c r="A1126" s="13"/>
    </row>
    <row r="1127" spans="1:1" x14ac:dyDescent="0.2">
      <c r="A1127" s="13"/>
    </row>
    <row r="1128" spans="1:1" x14ac:dyDescent="0.2">
      <c r="A1128" s="13"/>
    </row>
    <row r="1129" spans="1:1" x14ac:dyDescent="0.2">
      <c r="A1129" s="13"/>
    </row>
    <row r="1130" spans="1:1" x14ac:dyDescent="0.2">
      <c r="A1130" s="13"/>
    </row>
    <row r="1131" spans="1:1" x14ac:dyDescent="0.2">
      <c r="A1131" s="13"/>
    </row>
    <row r="1132" spans="1:1" x14ac:dyDescent="0.2">
      <c r="A1132" s="13"/>
    </row>
    <row r="1133" spans="1:1" x14ac:dyDescent="0.2">
      <c r="A1133" s="13"/>
    </row>
    <row r="1134" spans="1:1" x14ac:dyDescent="0.2">
      <c r="A1134" s="13"/>
    </row>
    <row r="1135" spans="1:1" x14ac:dyDescent="0.2">
      <c r="A1135" s="13"/>
    </row>
    <row r="1136" spans="1:1" x14ac:dyDescent="0.2">
      <c r="A1136" s="13"/>
    </row>
    <row r="1137" spans="1:1" x14ac:dyDescent="0.2">
      <c r="A1137" s="13"/>
    </row>
    <row r="1138" spans="1:1" x14ac:dyDescent="0.2">
      <c r="A1138" s="13"/>
    </row>
    <row r="1139" spans="1:1" x14ac:dyDescent="0.2">
      <c r="A1139" s="13"/>
    </row>
    <row r="1140" spans="1:1" x14ac:dyDescent="0.2">
      <c r="A1140" s="13"/>
    </row>
    <row r="1141" spans="1:1" x14ac:dyDescent="0.2">
      <c r="A1141" s="13"/>
    </row>
    <row r="1142" spans="1:1" x14ac:dyDescent="0.2">
      <c r="A1142" s="13"/>
    </row>
    <row r="1143" spans="1:1" x14ac:dyDescent="0.2">
      <c r="A1143" s="13"/>
    </row>
    <row r="1144" spans="1:1" x14ac:dyDescent="0.2">
      <c r="A1144" s="13"/>
    </row>
    <row r="1145" spans="1:1" x14ac:dyDescent="0.2">
      <c r="A1145" s="13"/>
    </row>
    <row r="1146" spans="1:1" x14ac:dyDescent="0.2">
      <c r="A1146" s="13"/>
    </row>
    <row r="1147" spans="1:1" x14ac:dyDescent="0.2">
      <c r="A1147" s="13"/>
    </row>
    <row r="1148" spans="1:1" x14ac:dyDescent="0.2">
      <c r="A1148" s="13"/>
    </row>
    <row r="1149" spans="1:1" x14ac:dyDescent="0.2">
      <c r="A1149" s="13"/>
    </row>
    <row r="1150" spans="1:1" x14ac:dyDescent="0.2">
      <c r="A1150" s="13"/>
    </row>
    <row r="1151" spans="1:1" x14ac:dyDescent="0.2">
      <c r="A1151" s="13"/>
    </row>
    <row r="1152" spans="1:1" x14ac:dyDescent="0.2">
      <c r="A1152" s="13"/>
    </row>
    <row r="1153" spans="1:1" x14ac:dyDescent="0.2">
      <c r="A1153" s="13"/>
    </row>
    <row r="1154" spans="1:1" x14ac:dyDescent="0.2">
      <c r="A1154" s="13"/>
    </row>
    <row r="1155" spans="1:1" x14ac:dyDescent="0.2">
      <c r="A1155" s="13"/>
    </row>
    <row r="1156" spans="1:1" x14ac:dyDescent="0.2">
      <c r="A1156" s="13"/>
    </row>
    <row r="1157" spans="1:1" x14ac:dyDescent="0.2">
      <c r="A1157" s="13"/>
    </row>
    <row r="1158" spans="1:1" x14ac:dyDescent="0.2">
      <c r="A1158" s="13"/>
    </row>
    <row r="1159" spans="1:1" x14ac:dyDescent="0.2">
      <c r="A1159" s="13"/>
    </row>
    <row r="1160" spans="1:1" x14ac:dyDescent="0.2">
      <c r="A1160" s="13"/>
    </row>
    <row r="1161" spans="1:1" x14ac:dyDescent="0.2">
      <c r="A1161" s="13"/>
    </row>
    <row r="1162" spans="1:1" x14ac:dyDescent="0.2">
      <c r="A1162" s="13"/>
    </row>
    <row r="1163" spans="1:1" x14ac:dyDescent="0.2">
      <c r="A1163" s="13"/>
    </row>
    <row r="1164" spans="1:1" x14ac:dyDescent="0.2">
      <c r="A1164" s="13"/>
    </row>
    <row r="1165" spans="1:1" x14ac:dyDescent="0.2">
      <c r="A1165" s="13"/>
    </row>
    <row r="1166" spans="1:1" x14ac:dyDescent="0.2">
      <c r="A1166" s="13"/>
    </row>
    <row r="1167" spans="1:1" x14ac:dyDescent="0.2">
      <c r="A1167" s="13"/>
    </row>
    <row r="1168" spans="1:1" x14ac:dyDescent="0.2">
      <c r="A1168" s="13"/>
    </row>
    <row r="1169" spans="1:1" x14ac:dyDescent="0.2">
      <c r="A1169" s="13"/>
    </row>
    <row r="1170" spans="1:1" x14ac:dyDescent="0.2">
      <c r="A1170" s="13"/>
    </row>
    <row r="1171" spans="1:1" x14ac:dyDescent="0.2">
      <c r="A1171" s="13"/>
    </row>
    <row r="1172" spans="1:1" x14ac:dyDescent="0.2">
      <c r="A1172" s="13"/>
    </row>
    <row r="1173" spans="1:1" x14ac:dyDescent="0.2">
      <c r="A1173" s="13"/>
    </row>
    <row r="1174" spans="1:1" x14ac:dyDescent="0.2">
      <c r="A1174" s="13"/>
    </row>
    <row r="1175" spans="1:1" x14ac:dyDescent="0.2">
      <c r="A1175" s="13"/>
    </row>
    <row r="1176" spans="1:1" x14ac:dyDescent="0.2">
      <c r="A1176" s="13"/>
    </row>
    <row r="1177" spans="1:1" x14ac:dyDescent="0.2">
      <c r="A1177" s="13"/>
    </row>
    <row r="1178" spans="1:1" x14ac:dyDescent="0.2">
      <c r="A1178" s="13"/>
    </row>
    <row r="1179" spans="1:1" x14ac:dyDescent="0.2">
      <c r="A1179" s="13"/>
    </row>
    <row r="1180" spans="1:1" x14ac:dyDescent="0.2">
      <c r="A1180" s="13"/>
    </row>
    <row r="1181" spans="1:1" x14ac:dyDescent="0.2">
      <c r="A1181" s="13"/>
    </row>
    <row r="1182" spans="1:1" x14ac:dyDescent="0.2">
      <c r="A1182" s="13"/>
    </row>
    <row r="1183" spans="1:1" x14ac:dyDescent="0.2">
      <c r="A1183" s="13"/>
    </row>
    <row r="1184" spans="1:1" x14ac:dyDescent="0.2">
      <c r="A1184" s="13"/>
    </row>
    <row r="1185" spans="1:1" x14ac:dyDescent="0.2">
      <c r="A1185" s="13"/>
    </row>
    <row r="1186" spans="1:1" x14ac:dyDescent="0.2">
      <c r="A1186" s="13"/>
    </row>
    <row r="1187" spans="1:1" x14ac:dyDescent="0.2">
      <c r="A1187" s="13"/>
    </row>
    <row r="1188" spans="1:1" x14ac:dyDescent="0.2">
      <c r="A1188" s="13"/>
    </row>
    <row r="1189" spans="1:1" x14ac:dyDescent="0.2">
      <c r="A1189" s="13"/>
    </row>
    <row r="1190" spans="1:1" x14ac:dyDescent="0.2">
      <c r="A1190" s="13"/>
    </row>
    <row r="1191" spans="1:1" x14ac:dyDescent="0.2">
      <c r="A1191" s="13"/>
    </row>
    <row r="1192" spans="1:1" x14ac:dyDescent="0.2">
      <c r="A1192" s="13"/>
    </row>
    <row r="1193" spans="1:1" x14ac:dyDescent="0.2">
      <c r="A1193" s="13"/>
    </row>
    <row r="1194" spans="1:1" x14ac:dyDescent="0.2">
      <c r="A1194" s="13"/>
    </row>
    <row r="1195" spans="1:1" x14ac:dyDescent="0.2">
      <c r="A1195" s="13"/>
    </row>
    <row r="1196" spans="1:1" x14ac:dyDescent="0.2">
      <c r="A1196" s="13"/>
    </row>
    <row r="1197" spans="1:1" x14ac:dyDescent="0.2">
      <c r="A1197" s="13"/>
    </row>
    <row r="1198" spans="1:1" x14ac:dyDescent="0.2">
      <c r="A1198" s="13"/>
    </row>
    <row r="1199" spans="1:1" x14ac:dyDescent="0.2">
      <c r="A1199" s="13"/>
    </row>
    <row r="1200" spans="1:1" x14ac:dyDescent="0.2">
      <c r="A1200" s="13"/>
    </row>
    <row r="1201" spans="1:1" x14ac:dyDescent="0.2">
      <c r="A1201" s="13"/>
    </row>
    <row r="1202" spans="1:1" x14ac:dyDescent="0.2">
      <c r="A1202" s="13"/>
    </row>
    <row r="1203" spans="1:1" x14ac:dyDescent="0.2">
      <c r="A1203" s="13"/>
    </row>
    <row r="1204" spans="1:1" x14ac:dyDescent="0.2">
      <c r="A1204" s="13"/>
    </row>
    <row r="1205" spans="1:1" x14ac:dyDescent="0.2">
      <c r="A1205" s="13"/>
    </row>
    <row r="1206" spans="1:1" x14ac:dyDescent="0.2">
      <c r="A1206" s="13"/>
    </row>
    <row r="1207" spans="1:1" x14ac:dyDescent="0.2">
      <c r="A1207" s="13"/>
    </row>
    <row r="1208" spans="1:1" x14ac:dyDescent="0.2">
      <c r="A1208" s="13"/>
    </row>
    <row r="1209" spans="1:1" x14ac:dyDescent="0.2">
      <c r="A1209" s="13"/>
    </row>
    <row r="1210" spans="1:1" x14ac:dyDescent="0.2">
      <c r="A1210" s="13"/>
    </row>
    <row r="1211" spans="1:1" x14ac:dyDescent="0.2">
      <c r="A1211" s="13"/>
    </row>
    <row r="1212" spans="1:1" x14ac:dyDescent="0.2">
      <c r="A1212" s="13"/>
    </row>
    <row r="1213" spans="1:1" x14ac:dyDescent="0.2">
      <c r="A1213" s="13"/>
    </row>
    <row r="1214" spans="1:1" x14ac:dyDescent="0.2">
      <c r="A1214" s="13"/>
    </row>
    <row r="1215" spans="1:1" x14ac:dyDescent="0.2">
      <c r="A1215" s="13"/>
    </row>
    <row r="1216" spans="1:1" x14ac:dyDescent="0.2">
      <c r="A1216" s="13"/>
    </row>
    <row r="1217" spans="1:1" x14ac:dyDescent="0.2">
      <c r="A1217" s="13"/>
    </row>
    <row r="1218" spans="1:1" x14ac:dyDescent="0.2">
      <c r="A1218" s="13"/>
    </row>
    <row r="1219" spans="1:1" x14ac:dyDescent="0.2">
      <c r="A1219" s="13"/>
    </row>
    <row r="1220" spans="1:1" x14ac:dyDescent="0.2">
      <c r="A1220" s="13"/>
    </row>
    <row r="1221" spans="1:1" x14ac:dyDescent="0.2">
      <c r="A1221" s="13"/>
    </row>
    <row r="1222" spans="1:1" x14ac:dyDescent="0.2">
      <c r="A1222" s="13"/>
    </row>
    <row r="1223" spans="1:1" x14ac:dyDescent="0.2">
      <c r="A1223" s="13"/>
    </row>
    <row r="1224" spans="1:1" x14ac:dyDescent="0.2">
      <c r="A1224" s="13"/>
    </row>
    <row r="1225" spans="1:1" x14ac:dyDescent="0.2">
      <c r="A1225" s="13"/>
    </row>
    <row r="1226" spans="1:1" x14ac:dyDescent="0.2">
      <c r="A1226" s="13"/>
    </row>
    <row r="1227" spans="1:1" x14ac:dyDescent="0.2">
      <c r="A1227" s="13"/>
    </row>
    <row r="1228" spans="1:1" x14ac:dyDescent="0.2">
      <c r="A1228" s="13"/>
    </row>
    <row r="1229" spans="1:1" x14ac:dyDescent="0.2">
      <c r="A1229" s="13"/>
    </row>
    <row r="1230" spans="1:1" x14ac:dyDescent="0.2">
      <c r="A1230" s="13"/>
    </row>
    <row r="1231" spans="1:1" x14ac:dyDescent="0.2">
      <c r="A1231" s="13"/>
    </row>
    <row r="1232" spans="1:1" x14ac:dyDescent="0.2">
      <c r="A1232" s="13"/>
    </row>
    <row r="1233" spans="1:1" x14ac:dyDescent="0.2">
      <c r="A1233" s="13"/>
    </row>
    <row r="1234" spans="1:1" x14ac:dyDescent="0.2">
      <c r="A1234" s="13"/>
    </row>
    <row r="1235" spans="1:1" x14ac:dyDescent="0.2">
      <c r="A1235" s="13"/>
    </row>
    <row r="1236" spans="1:1" x14ac:dyDescent="0.2">
      <c r="A1236" s="13"/>
    </row>
    <row r="1237" spans="1:1" x14ac:dyDescent="0.2">
      <c r="A1237" s="13"/>
    </row>
    <row r="1238" spans="1:1" x14ac:dyDescent="0.2">
      <c r="A1238" s="13"/>
    </row>
    <row r="1239" spans="1:1" x14ac:dyDescent="0.2">
      <c r="A1239" s="13"/>
    </row>
    <row r="1240" spans="1:1" x14ac:dyDescent="0.2">
      <c r="A1240" s="13"/>
    </row>
    <row r="1241" spans="1:1" x14ac:dyDescent="0.2">
      <c r="A1241" s="13"/>
    </row>
    <row r="1242" spans="1:1" x14ac:dyDescent="0.2">
      <c r="A1242" s="13"/>
    </row>
    <row r="1243" spans="1:1" x14ac:dyDescent="0.2">
      <c r="A1243" s="13"/>
    </row>
    <row r="1244" spans="1:1" x14ac:dyDescent="0.2">
      <c r="A1244" s="13"/>
    </row>
    <row r="1245" spans="1:1" x14ac:dyDescent="0.2">
      <c r="A1245" s="13"/>
    </row>
    <row r="1246" spans="1:1" x14ac:dyDescent="0.2">
      <c r="A1246" s="13"/>
    </row>
    <row r="1247" spans="1:1" x14ac:dyDescent="0.2">
      <c r="A1247" s="13"/>
    </row>
    <row r="1248" spans="1:1" x14ac:dyDescent="0.2">
      <c r="A1248" s="13"/>
    </row>
    <row r="1249" spans="1:1" x14ac:dyDescent="0.2">
      <c r="A1249" s="13"/>
    </row>
    <row r="1250" spans="1:1" x14ac:dyDescent="0.2">
      <c r="A1250" s="13"/>
    </row>
    <row r="1251" spans="1:1" x14ac:dyDescent="0.2">
      <c r="A1251" s="13"/>
    </row>
    <row r="1252" spans="1:1" x14ac:dyDescent="0.2">
      <c r="A1252" s="13"/>
    </row>
    <row r="1253" spans="1:1" x14ac:dyDescent="0.2">
      <c r="A1253" s="13"/>
    </row>
    <row r="1254" spans="1:1" x14ac:dyDescent="0.2">
      <c r="A1254" s="13"/>
    </row>
    <row r="1255" spans="1:1" x14ac:dyDescent="0.2">
      <c r="A1255" s="13"/>
    </row>
    <row r="1256" spans="1:1" x14ac:dyDescent="0.2">
      <c r="A1256" s="13"/>
    </row>
    <row r="1257" spans="1:1" x14ac:dyDescent="0.2">
      <c r="A1257" s="13"/>
    </row>
    <row r="1258" spans="1:1" x14ac:dyDescent="0.2">
      <c r="A1258" s="13"/>
    </row>
    <row r="1259" spans="1:1" x14ac:dyDescent="0.2">
      <c r="A1259" s="13"/>
    </row>
    <row r="1260" spans="1:1" x14ac:dyDescent="0.2">
      <c r="A1260" s="13"/>
    </row>
    <row r="1261" spans="1:1" x14ac:dyDescent="0.2">
      <c r="A1261" s="13"/>
    </row>
    <row r="1262" spans="1:1" x14ac:dyDescent="0.2">
      <c r="A1262" s="13"/>
    </row>
    <row r="1263" spans="1:1" x14ac:dyDescent="0.2">
      <c r="A1263" s="13"/>
    </row>
    <row r="1264" spans="1:1" x14ac:dyDescent="0.2">
      <c r="A1264" s="13"/>
    </row>
    <row r="1265" spans="1:1" x14ac:dyDescent="0.2">
      <c r="A1265" s="13"/>
    </row>
    <row r="1266" spans="1:1" x14ac:dyDescent="0.2">
      <c r="A1266" s="13"/>
    </row>
    <row r="1267" spans="1:1" x14ac:dyDescent="0.2">
      <c r="A1267" s="13"/>
    </row>
    <row r="1268" spans="1:1" x14ac:dyDescent="0.2">
      <c r="A1268" s="13"/>
    </row>
    <row r="1269" spans="1:1" x14ac:dyDescent="0.2">
      <c r="A1269" s="13"/>
    </row>
    <row r="1270" spans="1:1" x14ac:dyDescent="0.2">
      <c r="A1270" s="13"/>
    </row>
    <row r="1271" spans="1:1" x14ac:dyDescent="0.2">
      <c r="A1271" s="13"/>
    </row>
    <row r="1272" spans="1:1" x14ac:dyDescent="0.2">
      <c r="A1272" s="13"/>
    </row>
    <row r="1273" spans="1:1" x14ac:dyDescent="0.2">
      <c r="A1273" s="13"/>
    </row>
    <row r="1274" spans="1:1" x14ac:dyDescent="0.2">
      <c r="A1274" s="13"/>
    </row>
    <row r="1275" spans="1:1" x14ac:dyDescent="0.2">
      <c r="A1275" s="13"/>
    </row>
    <row r="1276" spans="1:1" x14ac:dyDescent="0.2">
      <c r="A1276" s="13"/>
    </row>
    <row r="1277" spans="1:1" x14ac:dyDescent="0.2">
      <c r="A1277" s="13"/>
    </row>
    <row r="1278" spans="1:1" x14ac:dyDescent="0.2">
      <c r="A1278" s="13"/>
    </row>
    <row r="1279" spans="1:1" x14ac:dyDescent="0.2">
      <c r="A1279" s="13"/>
    </row>
    <row r="1280" spans="1:1" x14ac:dyDescent="0.2">
      <c r="A1280" s="13"/>
    </row>
    <row r="1281" spans="1:1" x14ac:dyDescent="0.2">
      <c r="A1281" s="13"/>
    </row>
    <row r="1282" spans="1:1" x14ac:dyDescent="0.2">
      <c r="A1282" s="13"/>
    </row>
    <row r="1283" spans="1:1" x14ac:dyDescent="0.2">
      <c r="A1283" s="13"/>
    </row>
    <row r="1284" spans="1:1" x14ac:dyDescent="0.2">
      <c r="A1284" s="13"/>
    </row>
    <row r="1285" spans="1:1" x14ac:dyDescent="0.2">
      <c r="A1285" s="13"/>
    </row>
    <row r="1286" spans="1:1" x14ac:dyDescent="0.2">
      <c r="A1286" s="13"/>
    </row>
    <row r="1287" spans="1:1" x14ac:dyDescent="0.2">
      <c r="A1287" s="13"/>
    </row>
    <row r="1288" spans="1:1" x14ac:dyDescent="0.2">
      <c r="A1288" s="13"/>
    </row>
    <row r="1289" spans="1:1" x14ac:dyDescent="0.2">
      <c r="A1289" s="13"/>
    </row>
    <row r="1290" spans="1:1" x14ac:dyDescent="0.2">
      <c r="A1290" s="13"/>
    </row>
    <row r="1291" spans="1:1" x14ac:dyDescent="0.2">
      <c r="A1291" s="13"/>
    </row>
    <row r="1292" spans="1:1" x14ac:dyDescent="0.2">
      <c r="A1292" s="13"/>
    </row>
    <row r="1293" spans="1:1" x14ac:dyDescent="0.2">
      <c r="A1293" s="13"/>
    </row>
    <row r="1294" spans="1:1" x14ac:dyDescent="0.2">
      <c r="A1294" s="13"/>
    </row>
    <row r="1295" spans="1:1" x14ac:dyDescent="0.2">
      <c r="A1295" s="13"/>
    </row>
    <row r="1296" spans="1:1" x14ac:dyDescent="0.2">
      <c r="A1296" s="13"/>
    </row>
    <row r="1297" spans="1:1" x14ac:dyDescent="0.2">
      <c r="A1297" s="13"/>
    </row>
    <row r="1298" spans="1:1" x14ac:dyDescent="0.2">
      <c r="A1298" s="13"/>
    </row>
    <row r="1299" spans="1:1" x14ac:dyDescent="0.2">
      <c r="A1299" s="13"/>
    </row>
    <row r="1300" spans="1:1" x14ac:dyDescent="0.2">
      <c r="A1300" s="13"/>
    </row>
    <row r="1301" spans="1:1" x14ac:dyDescent="0.2">
      <c r="A1301" s="13"/>
    </row>
    <row r="1302" spans="1:1" x14ac:dyDescent="0.2">
      <c r="A1302" s="13"/>
    </row>
    <row r="1303" spans="1:1" x14ac:dyDescent="0.2">
      <c r="A1303" s="13"/>
    </row>
    <row r="1304" spans="1:1" x14ac:dyDescent="0.2">
      <c r="A1304" s="13"/>
    </row>
    <row r="1305" spans="1:1" x14ac:dyDescent="0.2">
      <c r="A1305" s="13"/>
    </row>
    <row r="1306" spans="1:1" x14ac:dyDescent="0.2">
      <c r="A1306" s="13"/>
    </row>
    <row r="1307" spans="1:1" x14ac:dyDescent="0.2">
      <c r="A1307" s="13"/>
    </row>
    <row r="1308" spans="1:1" x14ac:dyDescent="0.2">
      <c r="A1308" s="13"/>
    </row>
    <row r="1309" spans="1:1" x14ac:dyDescent="0.2">
      <c r="A1309" s="13"/>
    </row>
    <row r="1310" spans="1:1" x14ac:dyDescent="0.2">
      <c r="A1310" s="13"/>
    </row>
    <row r="1311" spans="1:1" x14ac:dyDescent="0.2">
      <c r="A1311" s="13"/>
    </row>
    <row r="1312" spans="1:1" x14ac:dyDescent="0.2">
      <c r="A1312" s="13"/>
    </row>
    <row r="1313" spans="1:1" x14ac:dyDescent="0.2">
      <c r="A1313" s="13"/>
    </row>
    <row r="1314" spans="1:1" x14ac:dyDescent="0.2">
      <c r="A1314" s="13"/>
    </row>
    <row r="1315" spans="1:1" x14ac:dyDescent="0.2">
      <c r="A1315" s="13"/>
    </row>
    <row r="1316" spans="1:1" x14ac:dyDescent="0.2">
      <c r="A1316" s="13"/>
    </row>
    <row r="1317" spans="1:1" x14ac:dyDescent="0.2">
      <c r="A1317" s="13"/>
    </row>
    <row r="1318" spans="1:1" x14ac:dyDescent="0.2">
      <c r="A1318" s="13"/>
    </row>
    <row r="1319" spans="1:1" x14ac:dyDescent="0.2">
      <c r="A1319" s="13"/>
    </row>
    <row r="1320" spans="1:1" x14ac:dyDescent="0.2">
      <c r="A1320" s="13"/>
    </row>
    <row r="1321" spans="1:1" x14ac:dyDescent="0.2">
      <c r="A1321" s="13"/>
    </row>
    <row r="1322" spans="1:1" x14ac:dyDescent="0.2">
      <c r="A1322" s="13"/>
    </row>
    <row r="1323" spans="1:1" x14ac:dyDescent="0.2">
      <c r="A1323" s="13"/>
    </row>
    <row r="1324" spans="1:1" x14ac:dyDescent="0.2">
      <c r="A1324" s="13"/>
    </row>
    <row r="1325" spans="1:1" x14ac:dyDescent="0.2">
      <c r="A1325" s="13"/>
    </row>
    <row r="1326" spans="1:1" x14ac:dyDescent="0.2">
      <c r="A1326" s="13"/>
    </row>
    <row r="1327" spans="1:1" x14ac:dyDescent="0.2">
      <c r="A1327" s="13"/>
    </row>
    <row r="1328" spans="1:1" x14ac:dyDescent="0.2">
      <c r="A1328" s="13"/>
    </row>
    <row r="1329" spans="1:1" x14ac:dyDescent="0.2">
      <c r="A1329" s="13"/>
    </row>
    <row r="1330" spans="1:1" x14ac:dyDescent="0.2">
      <c r="A1330" s="13"/>
    </row>
    <row r="1331" spans="1:1" x14ac:dyDescent="0.2">
      <c r="A1331" s="13"/>
    </row>
    <row r="1332" spans="1:1" x14ac:dyDescent="0.2">
      <c r="A1332" s="13"/>
    </row>
    <row r="1333" spans="1:1" x14ac:dyDescent="0.2">
      <c r="A1333" s="13"/>
    </row>
    <row r="1334" spans="1:1" x14ac:dyDescent="0.2">
      <c r="A1334" s="13"/>
    </row>
    <row r="1335" spans="1:1" x14ac:dyDescent="0.2">
      <c r="A1335" s="13"/>
    </row>
    <row r="1336" spans="1:1" x14ac:dyDescent="0.2">
      <c r="A1336" s="13"/>
    </row>
    <row r="1337" spans="1:1" x14ac:dyDescent="0.2">
      <c r="A1337" s="13"/>
    </row>
    <row r="1338" spans="1:1" x14ac:dyDescent="0.2">
      <c r="A1338" s="13"/>
    </row>
    <row r="1339" spans="1:1" x14ac:dyDescent="0.2">
      <c r="A1339" s="13"/>
    </row>
    <row r="1340" spans="1:1" x14ac:dyDescent="0.2">
      <c r="A1340" s="13"/>
    </row>
    <row r="1341" spans="1:1" x14ac:dyDescent="0.2">
      <c r="A1341" s="13"/>
    </row>
    <row r="1342" spans="1:1" x14ac:dyDescent="0.2">
      <c r="A1342" s="13"/>
    </row>
    <row r="1343" spans="1:1" x14ac:dyDescent="0.2">
      <c r="A1343" s="13"/>
    </row>
    <row r="1344" spans="1:1" x14ac:dyDescent="0.2">
      <c r="A1344" s="13"/>
    </row>
    <row r="1345" spans="1:1" x14ac:dyDescent="0.2">
      <c r="A1345" s="13"/>
    </row>
    <row r="1346" spans="1:1" x14ac:dyDescent="0.2">
      <c r="A1346" s="13"/>
    </row>
    <row r="1347" spans="1:1" x14ac:dyDescent="0.2">
      <c r="A1347" s="13"/>
    </row>
    <row r="1348" spans="1:1" x14ac:dyDescent="0.2">
      <c r="A1348" s="13"/>
    </row>
    <row r="1349" spans="1:1" x14ac:dyDescent="0.2">
      <c r="A1349" s="13"/>
    </row>
    <row r="1350" spans="1:1" x14ac:dyDescent="0.2">
      <c r="A1350" s="13"/>
    </row>
    <row r="1351" spans="1:1" x14ac:dyDescent="0.2">
      <c r="A1351" s="13"/>
    </row>
    <row r="1352" spans="1:1" x14ac:dyDescent="0.2">
      <c r="A1352" s="13"/>
    </row>
    <row r="1353" spans="1:1" x14ac:dyDescent="0.2">
      <c r="A1353" s="13"/>
    </row>
    <row r="1354" spans="1:1" x14ac:dyDescent="0.2">
      <c r="A1354" s="13"/>
    </row>
    <row r="1355" spans="1:1" x14ac:dyDescent="0.2">
      <c r="A1355" s="13"/>
    </row>
    <row r="1356" spans="1:1" x14ac:dyDescent="0.2">
      <c r="A1356" s="13"/>
    </row>
    <row r="1357" spans="1:1" x14ac:dyDescent="0.2">
      <c r="A1357" s="13"/>
    </row>
    <row r="1358" spans="1:1" x14ac:dyDescent="0.2">
      <c r="A1358" s="13"/>
    </row>
    <row r="1359" spans="1:1" x14ac:dyDescent="0.2">
      <c r="A1359" s="13"/>
    </row>
    <row r="1360" spans="1:1" x14ac:dyDescent="0.2">
      <c r="A1360" s="13"/>
    </row>
    <row r="1361" spans="1:1" x14ac:dyDescent="0.2">
      <c r="A1361" s="13"/>
    </row>
    <row r="1362" spans="1:1" x14ac:dyDescent="0.2">
      <c r="A1362" s="13"/>
    </row>
    <row r="1363" spans="1:1" x14ac:dyDescent="0.2">
      <c r="A1363" s="13"/>
    </row>
    <row r="1364" spans="1:1" x14ac:dyDescent="0.2">
      <c r="A1364" s="13"/>
    </row>
    <row r="1365" spans="1:1" x14ac:dyDescent="0.2">
      <c r="A1365" s="13"/>
    </row>
    <row r="1366" spans="1:1" x14ac:dyDescent="0.2">
      <c r="A1366" s="13"/>
    </row>
    <row r="1367" spans="1:1" x14ac:dyDescent="0.2">
      <c r="A1367" s="13"/>
    </row>
    <row r="1368" spans="1:1" x14ac:dyDescent="0.2">
      <c r="A1368" s="13"/>
    </row>
    <row r="1369" spans="1:1" x14ac:dyDescent="0.2">
      <c r="A1369" s="13"/>
    </row>
    <row r="1370" spans="1:1" x14ac:dyDescent="0.2">
      <c r="A1370" s="13"/>
    </row>
    <row r="1371" spans="1:1" x14ac:dyDescent="0.2">
      <c r="A1371" s="13"/>
    </row>
    <row r="1372" spans="1:1" x14ac:dyDescent="0.2">
      <c r="A1372" s="13"/>
    </row>
    <row r="1373" spans="1:1" x14ac:dyDescent="0.2">
      <c r="A1373" s="13"/>
    </row>
    <row r="1374" spans="1:1" x14ac:dyDescent="0.2">
      <c r="A1374" s="13"/>
    </row>
    <row r="1375" spans="1:1" x14ac:dyDescent="0.2">
      <c r="A1375" s="13"/>
    </row>
    <row r="1376" spans="1:1" x14ac:dyDescent="0.2">
      <c r="A1376" s="13"/>
    </row>
    <row r="1377" spans="1:1" x14ac:dyDescent="0.2">
      <c r="A1377" s="13"/>
    </row>
    <row r="1378" spans="1:1" x14ac:dyDescent="0.2">
      <c r="A1378" s="13"/>
    </row>
    <row r="1379" spans="1:1" x14ac:dyDescent="0.2">
      <c r="A1379" s="13"/>
    </row>
    <row r="1380" spans="1:1" x14ac:dyDescent="0.2">
      <c r="A1380" s="13"/>
    </row>
    <row r="1381" spans="1:1" x14ac:dyDescent="0.2">
      <c r="A1381" s="13"/>
    </row>
    <row r="1382" spans="1:1" x14ac:dyDescent="0.2">
      <c r="A1382" s="13"/>
    </row>
    <row r="1383" spans="1:1" x14ac:dyDescent="0.2">
      <c r="A1383" s="13"/>
    </row>
    <row r="1384" spans="1:1" x14ac:dyDescent="0.2">
      <c r="A1384" s="13"/>
    </row>
    <row r="1385" spans="1:1" x14ac:dyDescent="0.2">
      <c r="A1385" s="13"/>
    </row>
    <row r="1386" spans="1:1" x14ac:dyDescent="0.2">
      <c r="A1386" s="13"/>
    </row>
    <row r="1387" spans="1:1" x14ac:dyDescent="0.2">
      <c r="A1387" s="13"/>
    </row>
    <row r="1388" spans="1:1" x14ac:dyDescent="0.2">
      <c r="A1388" s="13"/>
    </row>
    <row r="1389" spans="1:1" x14ac:dyDescent="0.2">
      <c r="A1389" s="13"/>
    </row>
    <row r="1390" spans="1:1" x14ac:dyDescent="0.2">
      <c r="A1390" s="13"/>
    </row>
    <row r="1391" spans="1:1" x14ac:dyDescent="0.2">
      <c r="A1391" s="13"/>
    </row>
    <row r="1392" spans="1:1" x14ac:dyDescent="0.2">
      <c r="A1392" s="13"/>
    </row>
    <row r="1393" spans="1:1" x14ac:dyDescent="0.2">
      <c r="A1393" s="13"/>
    </row>
    <row r="1394" spans="1:1" x14ac:dyDescent="0.2">
      <c r="A1394" s="13"/>
    </row>
    <row r="1395" spans="1:1" x14ac:dyDescent="0.2">
      <c r="A1395" s="13"/>
    </row>
    <row r="1396" spans="1:1" x14ac:dyDescent="0.2">
      <c r="A1396" s="13"/>
    </row>
    <row r="1397" spans="1:1" x14ac:dyDescent="0.2">
      <c r="A1397" s="13"/>
    </row>
    <row r="1398" spans="1:1" x14ac:dyDescent="0.2">
      <c r="A1398" s="13"/>
    </row>
    <row r="1399" spans="1:1" x14ac:dyDescent="0.2">
      <c r="A1399" s="13"/>
    </row>
    <row r="1400" spans="1:1" x14ac:dyDescent="0.2">
      <c r="A1400" s="13"/>
    </row>
    <row r="1401" spans="1:1" x14ac:dyDescent="0.2">
      <c r="A1401" s="13"/>
    </row>
    <row r="1402" spans="1:1" x14ac:dyDescent="0.2">
      <c r="A1402" s="13"/>
    </row>
    <row r="1403" spans="1:1" x14ac:dyDescent="0.2">
      <c r="A1403" s="13"/>
    </row>
    <row r="1404" spans="1:1" x14ac:dyDescent="0.2">
      <c r="A1404" s="13"/>
    </row>
    <row r="1405" spans="1:1" x14ac:dyDescent="0.2">
      <c r="A1405" s="13"/>
    </row>
    <row r="1406" spans="1:1" x14ac:dyDescent="0.2">
      <c r="A1406" s="13"/>
    </row>
    <row r="1407" spans="1:1" x14ac:dyDescent="0.2">
      <c r="A1407" s="13"/>
    </row>
    <row r="1408" spans="1:1" x14ac:dyDescent="0.2">
      <c r="A1408" s="13"/>
    </row>
    <row r="1409" spans="1:1" x14ac:dyDescent="0.2">
      <c r="A1409" s="13"/>
    </row>
    <row r="1410" spans="1:1" x14ac:dyDescent="0.2">
      <c r="A1410" s="13"/>
    </row>
    <row r="1411" spans="1:1" x14ac:dyDescent="0.2">
      <c r="A1411" s="13"/>
    </row>
    <row r="1412" spans="1:1" x14ac:dyDescent="0.2">
      <c r="A1412" s="13"/>
    </row>
    <row r="1413" spans="1:1" x14ac:dyDescent="0.2">
      <c r="A1413" s="13"/>
    </row>
    <row r="1414" spans="1:1" x14ac:dyDescent="0.2">
      <c r="A1414" s="13"/>
    </row>
    <row r="1415" spans="1:1" x14ac:dyDescent="0.2">
      <c r="A1415" s="13"/>
    </row>
    <row r="1416" spans="1:1" x14ac:dyDescent="0.2">
      <c r="A1416" s="13"/>
    </row>
    <row r="1417" spans="1:1" x14ac:dyDescent="0.2">
      <c r="A1417" s="13"/>
    </row>
    <row r="1418" spans="1:1" x14ac:dyDescent="0.2">
      <c r="A1418" s="13"/>
    </row>
    <row r="1419" spans="1:1" x14ac:dyDescent="0.2">
      <c r="A1419" s="13"/>
    </row>
    <row r="1420" spans="1:1" x14ac:dyDescent="0.2">
      <c r="A1420" s="13"/>
    </row>
    <row r="1421" spans="1:1" x14ac:dyDescent="0.2">
      <c r="A1421" s="13"/>
    </row>
    <row r="1422" spans="1:1" x14ac:dyDescent="0.2">
      <c r="A1422" s="13"/>
    </row>
    <row r="1423" spans="1:1" x14ac:dyDescent="0.2">
      <c r="A1423" s="13"/>
    </row>
    <row r="1424" spans="1:1" x14ac:dyDescent="0.2">
      <c r="A1424" s="13"/>
    </row>
    <row r="1425" spans="1:1" x14ac:dyDescent="0.2">
      <c r="A1425" s="13"/>
    </row>
    <row r="1426" spans="1:1" x14ac:dyDescent="0.2">
      <c r="A1426" s="13"/>
    </row>
    <row r="1427" spans="1:1" x14ac:dyDescent="0.2">
      <c r="A1427" s="13"/>
    </row>
    <row r="1428" spans="1:1" x14ac:dyDescent="0.2">
      <c r="A1428" s="13"/>
    </row>
    <row r="1429" spans="1:1" x14ac:dyDescent="0.2">
      <c r="A1429" s="13"/>
    </row>
    <row r="1430" spans="1:1" x14ac:dyDescent="0.2">
      <c r="A1430" s="13"/>
    </row>
    <row r="1431" spans="1:1" x14ac:dyDescent="0.2">
      <c r="A1431" s="13"/>
    </row>
    <row r="1432" spans="1:1" x14ac:dyDescent="0.2">
      <c r="A1432" s="13"/>
    </row>
    <row r="1433" spans="1:1" x14ac:dyDescent="0.2">
      <c r="A1433" s="13"/>
    </row>
    <row r="1434" spans="1:1" x14ac:dyDescent="0.2">
      <c r="A1434" s="13"/>
    </row>
    <row r="1435" spans="1:1" x14ac:dyDescent="0.2">
      <c r="A1435" s="13"/>
    </row>
    <row r="1436" spans="1:1" x14ac:dyDescent="0.2">
      <c r="A1436" s="13"/>
    </row>
    <row r="1437" spans="1:1" x14ac:dyDescent="0.2">
      <c r="A1437" s="13"/>
    </row>
    <row r="1438" spans="1:1" x14ac:dyDescent="0.2">
      <c r="A1438" s="13"/>
    </row>
    <row r="1439" spans="1:1" x14ac:dyDescent="0.2">
      <c r="A1439" s="13"/>
    </row>
    <row r="1440" spans="1:1" x14ac:dyDescent="0.2">
      <c r="A1440" s="13"/>
    </row>
    <row r="1441" spans="1:1" x14ac:dyDescent="0.2">
      <c r="A1441" s="13"/>
    </row>
    <row r="1442" spans="1:1" x14ac:dyDescent="0.2">
      <c r="A1442" s="13"/>
    </row>
    <row r="1443" spans="1:1" x14ac:dyDescent="0.2">
      <c r="A1443" s="13"/>
    </row>
    <row r="1444" spans="1:1" x14ac:dyDescent="0.2">
      <c r="A1444" s="13"/>
    </row>
    <row r="1445" spans="1:1" x14ac:dyDescent="0.2">
      <c r="A1445" s="13"/>
    </row>
    <row r="1446" spans="1:1" x14ac:dyDescent="0.2">
      <c r="A1446" s="13"/>
    </row>
    <row r="1447" spans="1:1" x14ac:dyDescent="0.2">
      <c r="A1447" s="13"/>
    </row>
    <row r="1448" spans="1:1" x14ac:dyDescent="0.2">
      <c r="A1448" s="13"/>
    </row>
    <row r="1449" spans="1:1" x14ac:dyDescent="0.2">
      <c r="A1449" s="13"/>
    </row>
    <row r="1450" spans="1:1" x14ac:dyDescent="0.2">
      <c r="A1450" s="13"/>
    </row>
    <row r="1451" spans="1:1" x14ac:dyDescent="0.2">
      <c r="A1451" s="13"/>
    </row>
    <row r="1452" spans="1:1" x14ac:dyDescent="0.2">
      <c r="A1452" s="13"/>
    </row>
    <row r="1453" spans="1:1" x14ac:dyDescent="0.2">
      <c r="A1453" s="13"/>
    </row>
    <row r="1454" spans="1:1" x14ac:dyDescent="0.2">
      <c r="A1454" s="13"/>
    </row>
    <row r="1455" spans="1:1" x14ac:dyDescent="0.2">
      <c r="A1455" s="13"/>
    </row>
    <row r="1456" spans="1:1" x14ac:dyDescent="0.2">
      <c r="A1456" s="13"/>
    </row>
    <row r="1457" spans="1:1" x14ac:dyDescent="0.2">
      <c r="A1457" s="13"/>
    </row>
    <row r="1458" spans="1:1" x14ac:dyDescent="0.2">
      <c r="A1458" s="13"/>
    </row>
    <row r="1459" spans="1:1" x14ac:dyDescent="0.2">
      <c r="A1459" s="13"/>
    </row>
    <row r="1460" spans="1:1" x14ac:dyDescent="0.2">
      <c r="A1460" s="13"/>
    </row>
    <row r="1461" spans="1:1" x14ac:dyDescent="0.2">
      <c r="A1461" s="13"/>
    </row>
    <row r="1462" spans="1:1" x14ac:dyDescent="0.2">
      <c r="A1462" s="13"/>
    </row>
    <row r="1463" spans="1:1" x14ac:dyDescent="0.2">
      <c r="A1463" s="13"/>
    </row>
    <row r="1464" spans="1:1" x14ac:dyDescent="0.2">
      <c r="A1464" s="13"/>
    </row>
    <row r="1465" spans="1:1" x14ac:dyDescent="0.2">
      <c r="A1465" s="13"/>
    </row>
    <row r="1466" spans="1:1" x14ac:dyDescent="0.2">
      <c r="A1466" s="13"/>
    </row>
    <row r="1467" spans="1:1" x14ac:dyDescent="0.2">
      <c r="A1467" s="13"/>
    </row>
    <row r="1468" spans="1:1" x14ac:dyDescent="0.2">
      <c r="A1468" s="13"/>
    </row>
    <row r="1469" spans="1:1" x14ac:dyDescent="0.2">
      <c r="A1469" s="13"/>
    </row>
    <row r="1470" spans="1:1" x14ac:dyDescent="0.2">
      <c r="A1470" s="13"/>
    </row>
    <row r="1471" spans="1:1" x14ac:dyDescent="0.2">
      <c r="A1471" s="13"/>
    </row>
    <row r="1472" spans="1:1" x14ac:dyDescent="0.2">
      <c r="A1472" s="13"/>
    </row>
    <row r="1473" spans="1:1" x14ac:dyDescent="0.2">
      <c r="A1473" s="13"/>
    </row>
    <row r="1474" spans="1:1" x14ac:dyDescent="0.2">
      <c r="A1474" s="13"/>
    </row>
    <row r="1475" spans="1:1" x14ac:dyDescent="0.2">
      <c r="A1475" s="13"/>
    </row>
    <row r="1476" spans="1:1" x14ac:dyDescent="0.2">
      <c r="A1476" s="13"/>
    </row>
    <row r="1477" spans="1:1" x14ac:dyDescent="0.2">
      <c r="A1477" s="13"/>
    </row>
    <row r="1478" spans="1:1" x14ac:dyDescent="0.2">
      <c r="A1478" s="13"/>
    </row>
    <row r="1479" spans="1:1" x14ac:dyDescent="0.2">
      <c r="A1479" s="13"/>
    </row>
    <row r="1480" spans="1:1" x14ac:dyDescent="0.2">
      <c r="A1480" s="13"/>
    </row>
    <row r="1481" spans="1:1" x14ac:dyDescent="0.2">
      <c r="A1481" s="13"/>
    </row>
    <row r="1482" spans="1:1" x14ac:dyDescent="0.2">
      <c r="A1482" s="13"/>
    </row>
    <row r="1483" spans="1:1" x14ac:dyDescent="0.2">
      <c r="A1483" s="13"/>
    </row>
    <row r="1484" spans="1:1" x14ac:dyDescent="0.2">
      <c r="A1484" s="13"/>
    </row>
    <row r="1485" spans="1:1" x14ac:dyDescent="0.2">
      <c r="A1485" s="13"/>
    </row>
    <row r="1486" spans="1:1" x14ac:dyDescent="0.2">
      <c r="A1486" s="13"/>
    </row>
    <row r="1487" spans="1:1" x14ac:dyDescent="0.2">
      <c r="A1487" s="13"/>
    </row>
    <row r="1488" spans="1:1" x14ac:dyDescent="0.2">
      <c r="A1488" s="13"/>
    </row>
    <row r="1489" spans="1:1" x14ac:dyDescent="0.2">
      <c r="A1489" s="13"/>
    </row>
    <row r="1490" spans="1:1" x14ac:dyDescent="0.2">
      <c r="A1490" s="13"/>
    </row>
    <row r="1491" spans="1:1" x14ac:dyDescent="0.2">
      <c r="A1491" s="13"/>
    </row>
    <row r="1492" spans="1:1" x14ac:dyDescent="0.2">
      <c r="A1492" s="13"/>
    </row>
    <row r="1493" spans="1:1" x14ac:dyDescent="0.2">
      <c r="A1493" s="13"/>
    </row>
    <row r="1494" spans="1:1" x14ac:dyDescent="0.2">
      <c r="A1494" s="13"/>
    </row>
    <row r="1495" spans="1:1" x14ac:dyDescent="0.2">
      <c r="A1495" s="13"/>
    </row>
    <row r="1496" spans="1:1" x14ac:dyDescent="0.2">
      <c r="A1496" s="13"/>
    </row>
    <row r="1497" spans="1:1" x14ac:dyDescent="0.2">
      <c r="A1497" s="13"/>
    </row>
    <row r="1498" spans="1:1" x14ac:dyDescent="0.2">
      <c r="A1498" s="13"/>
    </row>
    <row r="1499" spans="1:1" x14ac:dyDescent="0.2">
      <c r="A1499" s="13"/>
    </row>
    <row r="1500" spans="1:1" x14ac:dyDescent="0.2">
      <c r="A1500" s="13"/>
    </row>
    <row r="1501" spans="1:1" x14ac:dyDescent="0.2">
      <c r="A1501" s="13"/>
    </row>
    <row r="1502" spans="1:1" x14ac:dyDescent="0.2">
      <c r="A1502" s="13"/>
    </row>
    <row r="1503" spans="1:1" x14ac:dyDescent="0.2">
      <c r="A1503" s="13"/>
    </row>
    <row r="1504" spans="1:1" x14ac:dyDescent="0.2">
      <c r="A1504" s="13"/>
    </row>
    <row r="1505" spans="1:1" x14ac:dyDescent="0.2">
      <c r="A1505" s="13"/>
    </row>
    <row r="1506" spans="1:1" x14ac:dyDescent="0.2">
      <c r="A1506" s="13"/>
    </row>
    <row r="1507" spans="1:1" x14ac:dyDescent="0.2">
      <c r="A1507" s="13"/>
    </row>
    <row r="1508" spans="1:1" x14ac:dyDescent="0.2">
      <c r="A1508" s="13"/>
    </row>
    <row r="1509" spans="1:1" x14ac:dyDescent="0.2">
      <c r="A1509" s="13"/>
    </row>
    <row r="1510" spans="1:1" x14ac:dyDescent="0.2">
      <c r="A1510" s="13"/>
    </row>
    <row r="1511" spans="1:1" x14ac:dyDescent="0.2">
      <c r="A1511" s="13"/>
    </row>
    <row r="1512" spans="1:1" x14ac:dyDescent="0.2">
      <c r="A1512" s="13"/>
    </row>
    <row r="1513" spans="1:1" x14ac:dyDescent="0.2">
      <c r="A1513" s="13"/>
    </row>
    <row r="1514" spans="1:1" x14ac:dyDescent="0.2">
      <c r="A1514" s="13"/>
    </row>
    <row r="1515" spans="1:1" x14ac:dyDescent="0.2">
      <c r="A1515" s="13"/>
    </row>
    <row r="1516" spans="1:1" x14ac:dyDescent="0.2">
      <c r="A1516" s="13"/>
    </row>
    <row r="1517" spans="1:1" x14ac:dyDescent="0.2">
      <c r="A1517" s="13"/>
    </row>
    <row r="1518" spans="1:1" x14ac:dyDescent="0.2">
      <c r="A1518" s="13"/>
    </row>
    <row r="1519" spans="1:1" x14ac:dyDescent="0.2">
      <c r="A1519" s="13"/>
    </row>
    <row r="1520" spans="1:1" x14ac:dyDescent="0.2">
      <c r="A1520" s="13"/>
    </row>
    <row r="1521" spans="1:1" x14ac:dyDescent="0.2">
      <c r="A1521" s="13"/>
    </row>
    <row r="1522" spans="1:1" x14ac:dyDescent="0.2">
      <c r="A1522" s="13"/>
    </row>
    <row r="1523" spans="1:1" x14ac:dyDescent="0.2">
      <c r="A1523" s="13"/>
    </row>
    <row r="1524" spans="1:1" x14ac:dyDescent="0.2">
      <c r="A1524" s="13"/>
    </row>
    <row r="1525" spans="1:1" x14ac:dyDescent="0.2">
      <c r="A1525" s="13"/>
    </row>
    <row r="1526" spans="1:1" x14ac:dyDescent="0.2">
      <c r="A1526" s="13"/>
    </row>
    <row r="1527" spans="1:1" x14ac:dyDescent="0.2">
      <c r="A1527" s="13"/>
    </row>
    <row r="1528" spans="1:1" x14ac:dyDescent="0.2">
      <c r="A1528" s="13"/>
    </row>
    <row r="1529" spans="1:1" x14ac:dyDescent="0.2">
      <c r="A1529" s="13"/>
    </row>
    <row r="1530" spans="1:1" x14ac:dyDescent="0.2">
      <c r="A1530" s="13"/>
    </row>
    <row r="1531" spans="1:1" x14ac:dyDescent="0.2">
      <c r="A1531" s="13"/>
    </row>
    <row r="1532" spans="1:1" x14ac:dyDescent="0.2">
      <c r="A1532" s="13"/>
    </row>
    <row r="1533" spans="1:1" x14ac:dyDescent="0.2">
      <c r="A1533" s="13"/>
    </row>
    <row r="1534" spans="1:1" x14ac:dyDescent="0.2">
      <c r="A1534" s="13"/>
    </row>
    <row r="1535" spans="1:1" x14ac:dyDescent="0.2">
      <c r="A1535" s="13"/>
    </row>
    <row r="1536" spans="1:1" x14ac:dyDescent="0.2">
      <c r="A1536" s="13"/>
    </row>
    <row r="1537" spans="1:1" x14ac:dyDescent="0.2">
      <c r="A1537" s="13"/>
    </row>
    <row r="1538" spans="1:1" x14ac:dyDescent="0.2">
      <c r="A1538" s="13"/>
    </row>
    <row r="1539" spans="1:1" x14ac:dyDescent="0.2">
      <c r="A1539" s="13"/>
    </row>
    <row r="1540" spans="1:1" x14ac:dyDescent="0.2">
      <c r="A1540" s="13"/>
    </row>
    <row r="1541" spans="1:1" x14ac:dyDescent="0.2">
      <c r="A1541" s="13"/>
    </row>
    <row r="1542" spans="1:1" x14ac:dyDescent="0.2">
      <c r="A1542" s="13"/>
    </row>
    <row r="1543" spans="1:1" x14ac:dyDescent="0.2">
      <c r="A1543" s="13"/>
    </row>
    <row r="1544" spans="1:1" x14ac:dyDescent="0.2">
      <c r="A1544" s="13"/>
    </row>
    <row r="1545" spans="1:1" x14ac:dyDescent="0.2">
      <c r="A1545" s="13"/>
    </row>
    <row r="1546" spans="1:1" x14ac:dyDescent="0.2">
      <c r="A1546" s="13"/>
    </row>
    <row r="1547" spans="1:1" x14ac:dyDescent="0.2">
      <c r="A1547" s="13"/>
    </row>
    <row r="1548" spans="1:1" x14ac:dyDescent="0.2">
      <c r="A1548" s="13"/>
    </row>
    <row r="1549" spans="1:1" x14ac:dyDescent="0.2">
      <c r="A1549" s="13"/>
    </row>
    <row r="1550" spans="1:1" x14ac:dyDescent="0.2">
      <c r="A1550" s="13"/>
    </row>
    <row r="1551" spans="1:1" x14ac:dyDescent="0.2">
      <c r="A1551" s="13"/>
    </row>
    <row r="1552" spans="1:1" x14ac:dyDescent="0.2">
      <c r="A1552" s="13"/>
    </row>
    <row r="1553" spans="1:1" x14ac:dyDescent="0.2">
      <c r="A1553" s="13"/>
    </row>
    <row r="1554" spans="1:1" x14ac:dyDescent="0.2">
      <c r="A1554" s="13"/>
    </row>
    <row r="1555" spans="1:1" x14ac:dyDescent="0.2">
      <c r="A1555" s="13"/>
    </row>
    <row r="1556" spans="1:1" x14ac:dyDescent="0.2">
      <c r="A1556" s="13"/>
    </row>
    <row r="1557" spans="1:1" x14ac:dyDescent="0.2">
      <c r="A1557" s="13"/>
    </row>
    <row r="1558" spans="1:1" x14ac:dyDescent="0.2">
      <c r="A1558" s="13"/>
    </row>
    <row r="1559" spans="1:1" x14ac:dyDescent="0.2">
      <c r="A1559" s="13"/>
    </row>
    <row r="1560" spans="1:1" x14ac:dyDescent="0.2">
      <c r="A1560" s="13"/>
    </row>
    <row r="1561" spans="1:1" x14ac:dyDescent="0.2">
      <c r="A1561" s="13"/>
    </row>
    <row r="1562" spans="1:1" x14ac:dyDescent="0.2">
      <c r="A1562" s="13"/>
    </row>
    <row r="1563" spans="1:1" x14ac:dyDescent="0.2">
      <c r="A1563" s="13"/>
    </row>
    <row r="1564" spans="1:1" x14ac:dyDescent="0.2">
      <c r="A1564" s="13"/>
    </row>
    <row r="1565" spans="1:1" x14ac:dyDescent="0.2">
      <c r="A1565" s="13"/>
    </row>
    <row r="1566" spans="1:1" x14ac:dyDescent="0.2">
      <c r="A1566" s="13"/>
    </row>
    <row r="1567" spans="1:1" x14ac:dyDescent="0.2">
      <c r="A1567" s="13"/>
    </row>
    <row r="1568" spans="1:1" x14ac:dyDescent="0.2">
      <c r="A1568" s="13"/>
    </row>
    <row r="1569" spans="1:1" x14ac:dyDescent="0.2">
      <c r="A1569" s="13"/>
    </row>
    <row r="1570" spans="1:1" x14ac:dyDescent="0.2">
      <c r="A1570" s="13"/>
    </row>
    <row r="1571" spans="1:1" x14ac:dyDescent="0.2">
      <c r="A1571" s="13"/>
    </row>
    <row r="1572" spans="1:1" x14ac:dyDescent="0.2">
      <c r="A1572" s="13"/>
    </row>
    <row r="1573" spans="1:1" x14ac:dyDescent="0.2">
      <c r="A1573" s="13"/>
    </row>
    <row r="1574" spans="1:1" x14ac:dyDescent="0.2">
      <c r="A1574" s="13"/>
    </row>
    <row r="1575" spans="1:1" x14ac:dyDescent="0.2">
      <c r="A1575" s="13"/>
    </row>
    <row r="1576" spans="1:1" x14ac:dyDescent="0.2">
      <c r="A1576" s="13"/>
    </row>
    <row r="1577" spans="1:1" x14ac:dyDescent="0.2">
      <c r="A1577" s="13"/>
    </row>
    <row r="1578" spans="1:1" x14ac:dyDescent="0.2">
      <c r="A1578" s="13"/>
    </row>
    <row r="1579" spans="1:1" x14ac:dyDescent="0.2">
      <c r="A1579" s="13"/>
    </row>
    <row r="1580" spans="1:1" x14ac:dyDescent="0.2">
      <c r="A1580" s="13"/>
    </row>
    <row r="1581" spans="1:1" x14ac:dyDescent="0.2">
      <c r="A1581" s="13"/>
    </row>
    <row r="1582" spans="1:1" x14ac:dyDescent="0.2">
      <c r="A1582" s="13"/>
    </row>
    <row r="1583" spans="1:1" x14ac:dyDescent="0.2">
      <c r="A1583" s="13"/>
    </row>
    <row r="1584" spans="1:1" x14ac:dyDescent="0.2">
      <c r="A1584" s="13"/>
    </row>
    <row r="1585" spans="1:1" x14ac:dyDescent="0.2">
      <c r="A1585" s="13"/>
    </row>
    <row r="1586" spans="1:1" x14ac:dyDescent="0.2">
      <c r="A1586" s="13"/>
    </row>
    <row r="1587" spans="1:1" x14ac:dyDescent="0.2">
      <c r="A1587" s="13"/>
    </row>
    <row r="1588" spans="1:1" x14ac:dyDescent="0.2">
      <c r="A1588" s="13"/>
    </row>
    <row r="1589" spans="1:1" x14ac:dyDescent="0.2">
      <c r="A1589" s="13"/>
    </row>
    <row r="1590" spans="1:1" x14ac:dyDescent="0.2">
      <c r="A1590" s="13"/>
    </row>
    <row r="1591" spans="1:1" x14ac:dyDescent="0.2">
      <c r="A1591" s="13"/>
    </row>
    <row r="1592" spans="1:1" x14ac:dyDescent="0.2">
      <c r="A1592" s="13"/>
    </row>
    <row r="1593" spans="1:1" x14ac:dyDescent="0.2">
      <c r="A1593" s="13"/>
    </row>
    <row r="1594" spans="1:1" x14ac:dyDescent="0.2">
      <c r="A1594" s="13"/>
    </row>
    <row r="1595" spans="1:1" x14ac:dyDescent="0.2">
      <c r="A1595" s="13"/>
    </row>
    <row r="1596" spans="1:1" x14ac:dyDescent="0.2">
      <c r="A1596" s="13"/>
    </row>
    <row r="1597" spans="1:1" x14ac:dyDescent="0.2">
      <c r="A1597" s="13"/>
    </row>
    <row r="1598" spans="1:1" x14ac:dyDescent="0.2">
      <c r="A1598" s="13"/>
    </row>
    <row r="1599" spans="1:1" x14ac:dyDescent="0.2">
      <c r="A1599" s="13"/>
    </row>
    <row r="1600" spans="1:1" x14ac:dyDescent="0.2">
      <c r="A1600" s="13"/>
    </row>
    <row r="1601" spans="1:1" x14ac:dyDescent="0.2">
      <c r="A1601" s="13"/>
    </row>
    <row r="1602" spans="1:1" x14ac:dyDescent="0.2">
      <c r="A1602" s="13"/>
    </row>
    <row r="1603" spans="1:1" x14ac:dyDescent="0.2">
      <c r="A1603" s="13"/>
    </row>
    <row r="1604" spans="1:1" x14ac:dyDescent="0.2">
      <c r="A1604" s="13"/>
    </row>
    <row r="1605" spans="1:1" x14ac:dyDescent="0.2">
      <c r="A1605" s="13"/>
    </row>
    <row r="1606" spans="1:1" x14ac:dyDescent="0.2">
      <c r="A1606" s="13"/>
    </row>
    <row r="1607" spans="1:1" x14ac:dyDescent="0.2">
      <c r="A1607" s="13"/>
    </row>
    <row r="1608" spans="1:1" x14ac:dyDescent="0.2">
      <c r="A1608" s="13"/>
    </row>
    <row r="1609" spans="1:1" x14ac:dyDescent="0.2">
      <c r="A1609" s="13"/>
    </row>
    <row r="1610" spans="1:1" x14ac:dyDescent="0.2">
      <c r="A1610" s="13"/>
    </row>
    <row r="1611" spans="1:1" x14ac:dyDescent="0.2">
      <c r="A1611" s="13"/>
    </row>
    <row r="1612" spans="1:1" x14ac:dyDescent="0.2">
      <c r="A1612" s="13"/>
    </row>
    <row r="1613" spans="1:1" x14ac:dyDescent="0.2">
      <c r="A1613" s="13"/>
    </row>
    <row r="1614" spans="1:1" x14ac:dyDescent="0.2">
      <c r="A1614" s="13"/>
    </row>
    <row r="1615" spans="1:1" x14ac:dyDescent="0.2">
      <c r="A1615" s="13"/>
    </row>
    <row r="1616" spans="1:1" x14ac:dyDescent="0.2">
      <c r="A1616" s="13"/>
    </row>
    <row r="1617" spans="1:1" x14ac:dyDescent="0.2">
      <c r="A1617" s="13"/>
    </row>
    <row r="1618" spans="1:1" x14ac:dyDescent="0.2">
      <c r="A1618" s="13"/>
    </row>
    <row r="1619" spans="1:1" x14ac:dyDescent="0.2">
      <c r="A1619" s="13"/>
    </row>
    <row r="1620" spans="1:1" x14ac:dyDescent="0.2">
      <c r="A1620" s="13"/>
    </row>
    <row r="1621" spans="1:1" x14ac:dyDescent="0.2">
      <c r="A1621" s="13"/>
    </row>
    <row r="1622" spans="1:1" x14ac:dyDescent="0.2">
      <c r="A1622" s="13"/>
    </row>
    <row r="1623" spans="1:1" x14ac:dyDescent="0.2">
      <c r="A1623" s="13"/>
    </row>
    <row r="1624" spans="1:1" x14ac:dyDescent="0.2">
      <c r="A1624" s="13"/>
    </row>
    <row r="1625" spans="1:1" x14ac:dyDescent="0.2">
      <c r="A1625" s="13"/>
    </row>
    <row r="1626" spans="1:1" x14ac:dyDescent="0.2">
      <c r="A1626" s="13"/>
    </row>
    <row r="1627" spans="1:1" x14ac:dyDescent="0.2">
      <c r="A1627" s="13"/>
    </row>
    <row r="1628" spans="1:1" x14ac:dyDescent="0.2">
      <c r="A1628" s="13"/>
    </row>
    <row r="1629" spans="1:1" x14ac:dyDescent="0.2">
      <c r="A1629" s="13"/>
    </row>
    <row r="1630" spans="1:1" x14ac:dyDescent="0.2">
      <c r="A1630" s="13"/>
    </row>
    <row r="1631" spans="1:1" x14ac:dyDescent="0.2">
      <c r="A1631" s="13"/>
    </row>
    <row r="1632" spans="1:1" x14ac:dyDescent="0.2">
      <c r="A1632" s="13"/>
    </row>
    <row r="1633" spans="1:1" x14ac:dyDescent="0.2">
      <c r="A1633" s="13"/>
    </row>
    <row r="1634" spans="1:1" x14ac:dyDescent="0.2">
      <c r="A1634" s="13"/>
    </row>
    <row r="1635" spans="1:1" x14ac:dyDescent="0.2">
      <c r="A1635" s="13"/>
    </row>
    <row r="1636" spans="1:1" x14ac:dyDescent="0.2">
      <c r="A1636" s="13"/>
    </row>
    <row r="1637" spans="1:1" x14ac:dyDescent="0.2">
      <c r="A1637" s="13"/>
    </row>
    <row r="1638" spans="1:1" x14ac:dyDescent="0.2">
      <c r="A1638" s="13"/>
    </row>
    <row r="1639" spans="1:1" x14ac:dyDescent="0.2">
      <c r="A1639" s="13"/>
    </row>
    <row r="1640" spans="1:1" x14ac:dyDescent="0.2">
      <c r="A1640" s="13"/>
    </row>
    <row r="1641" spans="1:1" x14ac:dyDescent="0.2">
      <c r="A1641" s="13"/>
    </row>
    <row r="1642" spans="1:1" x14ac:dyDescent="0.2">
      <c r="A1642" s="13"/>
    </row>
    <row r="1643" spans="1:1" x14ac:dyDescent="0.2">
      <c r="A1643" s="13"/>
    </row>
    <row r="1644" spans="1:1" x14ac:dyDescent="0.2">
      <c r="A1644" s="13"/>
    </row>
    <row r="1645" spans="1:1" x14ac:dyDescent="0.2">
      <c r="A1645" s="13"/>
    </row>
    <row r="1646" spans="1:1" x14ac:dyDescent="0.2">
      <c r="A1646" s="13"/>
    </row>
    <row r="1647" spans="1:1" x14ac:dyDescent="0.2">
      <c r="A1647" s="13"/>
    </row>
    <row r="1648" spans="1:1" x14ac:dyDescent="0.2">
      <c r="A1648" s="13"/>
    </row>
    <row r="1649" spans="1:1" x14ac:dyDescent="0.2">
      <c r="A1649" s="13"/>
    </row>
    <row r="1650" spans="1:1" x14ac:dyDescent="0.2">
      <c r="A1650" s="13"/>
    </row>
    <row r="1651" spans="1:1" x14ac:dyDescent="0.2">
      <c r="A1651" s="13"/>
    </row>
    <row r="1652" spans="1:1" x14ac:dyDescent="0.2">
      <c r="A1652" s="13"/>
    </row>
    <row r="1653" spans="1:1" x14ac:dyDescent="0.2">
      <c r="A1653" s="13"/>
    </row>
    <row r="1654" spans="1:1" x14ac:dyDescent="0.2">
      <c r="A1654" s="13"/>
    </row>
    <row r="1655" spans="1:1" x14ac:dyDescent="0.2">
      <c r="A1655" s="13"/>
    </row>
    <row r="1656" spans="1:1" x14ac:dyDescent="0.2">
      <c r="A1656" s="13"/>
    </row>
    <row r="1657" spans="1:1" x14ac:dyDescent="0.2">
      <c r="A1657" s="13"/>
    </row>
    <row r="1658" spans="1:1" x14ac:dyDescent="0.2">
      <c r="A1658" s="13"/>
    </row>
    <row r="1659" spans="1:1" x14ac:dyDescent="0.2">
      <c r="A1659" s="13"/>
    </row>
    <row r="1660" spans="1:1" x14ac:dyDescent="0.2">
      <c r="A1660" s="13"/>
    </row>
    <row r="1661" spans="1:1" x14ac:dyDescent="0.2">
      <c r="A1661" s="13"/>
    </row>
    <row r="1662" spans="1:1" x14ac:dyDescent="0.2">
      <c r="A1662" s="13"/>
    </row>
    <row r="1663" spans="1:1" x14ac:dyDescent="0.2">
      <c r="A1663" s="13"/>
    </row>
    <row r="1664" spans="1:1" x14ac:dyDescent="0.2">
      <c r="A1664" s="13"/>
    </row>
    <row r="1665" spans="1:1" x14ac:dyDescent="0.2">
      <c r="A1665" s="13"/>
    </row>
    <row r="1666" spans="1:1" x14ac:dyDescent="0.2">
      <c r="A1666" s="13"/>
    </row>
    <row r="1667" spans="1:1" x14ac:dyDescent="0.2">
      <c r="A1667" s="13"/>
    </row>
    <row r="1668" spans="1:1" x14ac:dyDescent="0.2">
      <c r="A1668" s="13"/>
    </row>
    <row r="1669" spans="1:1" x14ac:dyDescent="0.2">
      <c r="A1669" s="13"/>
    </row>
    <row r="1670" spans="1:1" x14ac:dyDescent="0.2">
      <c r="A1670" s="13"/>
    </row>
    <row r="1671" spans="1:1" x14ac:dyDescent="0.2">
      <c r="A1671" s="13"/>
    </row>
    <row r="1672" spans="1:1" x14ac:dyDescent="0.2">
      <c r="A1672" s="13"/>
    </row>
    <row r="1673" spans="1:1" x14ac:dyDescent="0.2">
      <c r="A1673" s="13"/>
    </row>
    <row r="1674" spans="1:1" x14ac:dyDescent="0.2">
      <c r="A1674" s="13"/>
    </row>
    <row r="1675" spans="1:1" x14ac:dyDescent="0.2">
      <c r="A1675" s="13"/>
    </row>
    <row r="1676" spans="1:1" x14ac:dyDescent="0.2">
      <c r="A1676" s="13"/>
    </row>
    <row r="1677" spans="1:1" x14ac:dyDescent="0.2">
      <c r="A1677" s="13"/>
    </row>
    <row r="1678" spans="1:1" x14ac:dyDescent="0.2">
      <c r="A1678" s="13"/>
    </row>
    <row r="1679" spans="1:1" x14ac:dyDescent="0.2">
      <c r="A1679" s="13"/>
    </row>
    <row r="1680" spans="1:1" x14ac:dyDescent="0.2">
      <c r="A1680" s="13"/>
    </row>
    <row r="1681" spans="1:1" x14ac:dyDescent="0.2">
      <c r="A1681" s="13"/>
    </row>
    <row r="1682" spans="1:1" x14ac:dyDescent="0.2">
      <c r="A1682" s="13"/>
    </row>
    <row r="1683" spans="1:1" x14ac:dyDescent="0.2">
      <c r="A1683" s="13"/>
    </row>
    <row r="1684" spans="1:1" x14ac:dyDescent="0.2">
      <c r="A1684" s="13"/>
    </row>
    <row r="1685" spans="1:1" x14ac:dyDescent="0.2">
      <c r="A1685" s="13"/>
    </row>
    <row r="1686" spans="1:1" x14ac:dyDescent="0.2">
      <c r="A1686" s="13"/>
    </row>
    <row r="1687" spans="1:1" x14ac:dyDescent="0.2">
      <c r="A1687" s="13"/>
    </row>
    <row r="1688" spans="1:1" x14ac:dyDescent="0.2">
      <c r="A1688" s="13"/>
    </row>
    <row r="1689" spans="1:1" x14ac:dyDescent="0.2">
      <c r="A1689" s="13"/>
    </row>
    <row r="1690" spans="1:1" x14ac:dyDescent="0.2">
      <c r="A1690" s="13"/>
    </row>
    <row r="1691" spans="1:1" x14ac:dyDescent="0.2">
      <c r="A1691" s="13"/>
    </row>
    <row r="1692" spans="1:1" x14ac:dyDescent="0.2">
      <c r="A1692" s="13"/>
    </row>
    <row r="1693" spans="1:1" x14ac:dyDescent="0.2">
      <c r="A1693" s="13"/>
    </row>
    <row r="1694" spans="1:1" x14ac:dyDescent="0.2">
      <c r="A1694" s="13"/>
    </row>
    <row r="1695" spans="1:1" x14ac:dyDescent="0.2">
      <c r="A1695" s="13"/>
    </row>
    <row r="1696" spans="1:1" x14ac:dyDescent="0.2">
      <c r="A1696" s="13"/>
    </row>
    <row r="1697" spans="1:1" x14ac:dyDescent="0.2">
      <c r="A1697" s="13"/>
    </row>
    <row r="1698" spans="1:1" x14ac:dyDescent="0.2">
      <c r="A1698" s="13"/>
    </row>
    <row r="1699" spans="1:1" x14ac:dyDescent="0.2">
      <c r="A1699" s="13"/>
    </row>
    <row r="1700" spans="1:1" x14ac:dyDescent="0.2">
      <c r="A1700" s="13"/>
    </row>
    <row r="1701" spans="1:1" x14ac:dyDescent="0.2">
      <c r="A1701" s="13"/>
    </row>
    <row r="1702" spans="1:1" x14ac:dyDescent="0.2">
      <c r="A1702" s="13"/>
    </row>
    <row r="1703" spans="1:1" x14ac:dyDescent="0.2">
      <c r="A1703" s="13"/>
    </row>
    <row r="1704" spans="1:1" x14ac:dyDescent="0.2">
      <c r="A1704" s="13"/>
    </row>
    <row r="1705" spans="1:1" x14ac:dyDescent="0.2">
      <c r="A1705" s="13"/>
    </row>
    <row r="1706" spans="1:1" x14ac:dyDescent="0.2">
      <c r="A1706" s="13"/>
    </row>
    <row r="1707" spans="1:1" x14ac:dyDescent="0.2">
      <c r="A1707" s="13"/>
    </row>
    <row r="1708" spans="1:1" x14ac:dyDescent="0.2">
      <c r="A1708" s="13"/>
    </row>
    <row r="1709" spans="1:1" x14ac:dyDescent="0.2">
      <c r="A1709" s="13"/>
    </row>
    <row r="1710" spans="1:1" x14ac:dyDescent="0.2">
      <c r="A1710" s="13"/>
    </row>
    <row r="1711" spans="1:1" x14ac:dyDescent="0.2">
      <c r="A1711" s="13"/>
    </row>
    <row r="1712" spans="1:1" x14ac:dyDescent="0.2">
      <c r="A1712" s="13"/>
    </row>
    <row r="1713" spans="1:1" x14ac:dyDescent="0.2">
      <c r="A1713" s="13"/>
    </row>
    <row r="1714" spans="1:1" x14ac:dyDescent="0.2">
      <c r="A1714" s="13"/>
    </row>
    <row r="1715" spans="1:1" x14ac:dyDescent="0.2">
      <c r="A1715" s="13"/>
    </row>
    <row r="1716" spans="1:1" x14ac:dyDescent="0.2">
      <c r="A1716" s="13"/>
    </row>
    <row r="1717" spans="1:1" x14ac:dyDescent="0.2">
      <c r="A1717" s="13"/>
    </row>
    <row r="1718" spans="1:1" x14ac:dyDescent="0.2">
      <c r="A1718" s="13"/>
    </row>
    <row r="1719" spans="1:1" x14ac:dyDescent="0.2">
      <c r="A1719" s="13"/>
    </row>
    <row r="1720" spans="1:1" x14ac:dyDescent="0.2">
      <c r="A1720" s="13"/>
    </row>
    <row r="1721" spans="1:1" x14ac:dyDescent="0.2">
      <c r="A1721" s="13"/>
    </row>
    <row r="1722" spans="1:1" x14ac:dyDescent="0.2">
      <c r="A1722" s="13"/>
    </row>
    <row r="1723" spans="1:1" x14ac:dyDescent="0.2">
      <c r="A1723" s="13"/>
    </row>
    <row r="1724" spans="1:1" x14ac:dyDescent="0.2">
      <c r="A1724" s="13"/>
    </row>
    <row r="1725" spans="1:1" x14ac:dyDescent="0.2">
      <c r="A1725" s="13"/>
    </row>
    <row r="1726" spans="1:1" x14ac:dyDescent="0.2">
      <c r="A1726" s="13"/>
    </row>
    <row r="1727" spans="1:1" x14ac:dyDescent="0.2">
      <c r="A1727" s="13"/>
    </row>
    <row r="1728" spans="1:1" x14ac:dyDescent="0.2">
      <c r="A1728" s="13"/>
    </row>
    <row r="1729" spans="1:1" x14ac:dyDescent="0.2">
      <c r="A1729" s="13"/>
    </row>
    <row r="1730" spans="1:1" x14ac:dyDescent="0.2">
      <c r="A1730" s="13"/>
    </row>
    <row r="1731" spans="1:1" x14ac:dyDescent="0.2">
      <c r="A1731" s="13"/>
    </row>
    <row r="1732" spans="1:1" x14ac:dyDescent="0.2">
      <c r="A1732" s="13"/>
    </row>
    <row r="1733" spans="1:1" x14ac:dyDescent="0.2">
      <c r="A1733" s="13"/>
    </row>
    <row r="1734" spans="1:1" x14ac:dyDescent="0.2">
      <c r="A1734" s="13"/>
    </row>
    <row r="1735" spans="1:1" x14ac:dyDescent="0.2">
      <c r="A1735" s="13"/>
    </row>
    <row r="1736" spans="1:1" x14ac:dyDescent="0.2">
      <c r="A1736" s="13"/>
    </row>
    <row r="1737" spans="1:1" x14ac:dyDescent="0.2">
      <c r="A1737" s="13"/>
    </row>
    <row r="1738" spans="1:1" x14ac:dyDescent="0.2">
      <c r="A1738" s="13"/>
    </row>
    <row r="1739" spans="1:1" x14ac:dyDescent="0.2">
      <c r="A1739" s="13"/>
    </row>
    <row r="1740" spans="1:1" x14ac:dyDescent="0.2">
      <c r="A1740" s="13"/>
    </row>
    <row r="1741" spans="1:1" x14ac:dyDescent="0.2">
      <c r="A1741" s="13"/>
    </row>
    <row r="1742" spans="1:1" x14ac:dyDescent="0.2">
      <c r="A1742" s="13"/>
    </row>
    <row r="1743" spans="1:1" x14ac:dyDescent="0.2">
      <c r="A1743" s="13"/>
    </row>
    <row r="1744" spans="1:1" x14ac:dyDescent="0.2">
      <c r="A1744" s="13"/>
    </row>
    <row r="1745" spans="1:1" x14ac:dyDescent="0.2">
      <c r="A1745" s="13"/>
    </row>
    <row r="1746" spans="1:1" x14ac:dyDescent="0.2">
      <c r="A1746" s="13"/>
    </row>
    <row r="1747" spans="1:1" x14ac:dyDescent="0.2">
      <c r="A1747" s="13"/>
    </row>
    <row r="1748" spans="1:1" x14ac:dyDescent="0.2">
      <c r="A1748" s="13"/>
    </row>
    <row r="1749" spans="1:1" x14ac:dyDescent="0.2">
      <c r="A1749" s="13"/>
    </row>
    <row r="1750" spans="1:1" x14ac:dyDescent="0.2">
      <c r="A1750" s="13"/>
    </row>
    <row r="1751" spans="1:1" x14ac:dyDescent="0.2">
      <c r="A1751" s="13"/>
    </row>
    <row r="1752" spans="1:1" x14ac:dyDescent="0.2">
      <c r="A1752" s="13"/>
    </row>
    <row r="1753" spans="1:1" x14ac:dyDescent="0.2">
      <c r="A1753" s="13"/>
    </row>
    <row r="1754" spans="1:1" x14ac:dyDescent="0.2">
      <c r="A1754" s="13"/>
    </row>
    <row r="1755" spans="1:1" x14ac:dyDescent="0.2">
      <c r="A1755" s="13"/>
    </row>
    <row r="1756" spans="1:1" x14ac:dyDescent="0.2">
      <c r="A1756" s="13"/>
    </row>
    <row r="1757" spans="1:1" x14ac:dyDescent="0.2">
      <c r="A1757" s="13"/>
    </row>
    <row r="1758" spans="1:1" x14ac:dyDescent="0.2">
      <c r="A1758" s="13"/>
    </row>
    <row r="1759" spans="1:1" x14ac:dyDescent="0.2">
      <c r="A1759" s="13"/>
    </row>
    <row r="1760" spans="1:1" x14ac:dyDescent="0.2">
      <c r="A1760" s="13"/>
    </row>
    <row r="1761" spans="1:1" x14ac:dyDescent="0.2">
      <c r="A1761" s="13"/>
    </row>
    <row r="1762" spans="1:1" x14ac:dyDescent="0.2">
      <c r="A1762" s="13"/>
    </row>
    <row r="1763" spans="1:1" x14ac:dyDescent="0.2">
      <c r="A1763" s="13"/>
    </row>
    <row r="1764" spans="1:1" x14ac:dyDescent="0.2">
      <c r="A1764" s="13"/>
    </row>
    <row r="1765" spans="1:1" x14ac:dyDescent="0.2">
      <c r="A1765" s="13"/>
    </row>
    <row r="1766" spans="1:1" x14ac:dyDescent="0.2">
      <c r="A1766" s="13"/>
    </row>
    <row r="1767" spans="1:1" x14ac:dyDescent="0.2">
      <c r="A1767" s="13"/>
    </row>
    <row r="1768" spans="1:1" x14ac:dyDescent="0.2">
      <c r="A1768" s="13"/>
    </row>
    <row r="1769" spans="1:1" x14ac:dyDescent="0.2">
      <c r="A1769" s="13"/>
    </row>
    <row r="1770" spans="1:1" x14ac:dyDescent="0.2">
      <c r="A1770" s="13"/>
    </row>
    <row r="1771" spans="1:1" x14ac:dyDescent="0.2">
      <c r="A1771" s="13"/>
    </row>
    <row r="1772" spans="1:1" x14ac:dyDescent="0.2">
      <c r="A1772" s="13"/>
    </row>
    <row r="1773" spans="1:1" x14ac:dyDescent="0.2">
      <c r="A1773" s="13"/>
    </row>
    <row r="1774" spans="1:1" x14ac:dyDescent="0.2">
      <c r="A1774" s="13"/>
    </row>
    <row r="1775" spans="1:1" x14ac:dyDescent="0.2">
      <c r="A1775" s="13"/>
    </row>
    <row r="1776" spans="1:1" x14ac:dyDescent="0.2">
      <c r="A1776" s="13"/>
    </row>
    <row r="1777" spans="1:1" x14ac:dyDescent="0.2">
      <c r="A1777" s="13"/>
    </row>
    <row r="1778" spans="1:1" x14ac:dyDescent="0.2">
      <c r="A1778" s="13"/>
    </row>
    <row r="1779" spans="1:1" x14ac:dyDescent="0.2">
      <c r="A1779" s="13"/>
    </row>
    <row r="1780" spans="1:1" x14ac:dyDescent="0.2">
      <c r="A1780" s="13"/>
    </row>
    <row r="1781" spans="1:1" x14ac:dyDescent="0.2">
      <c r="A1781" s="13"/>
    </row>
    <row r="1782" spans="1:1" x14ac:dyDescent="0.2">
      <c r="A1782" s="13"/>
    </row>
    <row r="1783" spans="1:1" x14ac:dyDescent="0.2">
      <c r="A1783" s="13"/>
    </row>
    <row r="1784" spans="1:1" x14ac:dyDescent="0.2">
      <c r="A1784" s="13"/>
    </row>
    <row r="1785" spans="1:1" x14ac:dyDescent="0.2">
      <c r="A1785" s="13"/>
    </row>
    <row r="1786" spans="1:1" x14ac:dyDescent="0.2">
      <c r="A1786" s="13"/>
    </row>
    <row r="1787" spans="1:1" x14ac:dyDescent="0.2">
      <c r="A1787" s="13"/>
    </row>
    <row r="1788" spans="1:1" x14ac:dyDescent="0.2">
      <c r="A1788" s="13"/>
    </row>
    <row r="1789" spans="1:1" x14ac:dyDescent="0.2">
      <c r="A1789" s="13"/>
    </row>
    <row r="1790" spans="1:1" x14ac:dyDescent="0.2">
      <c r="A1790" s="13"/>
    </row>
    <row r="1791" spans="1:1" x14ac:dyDescent="0.2">
      <c r="A1791" s="13"/>
    </row>
    <row r="1792" spans="1:1" x14ac:dyDescent="0.2">
      <c r="A1792" s="13"/>
    </row>
    <row r="1793" spans="1:1" x14ac:dyDescent="0.2">
      <c r="A1793" s="13"/>
    </row>
    <row r="1794" spans="1:1" x14ac:dyDescent="0.2">
      <c r="A1794" s="13"/>
    </row>
    <row r="1795" spans="1:1" x14ac:dyDescent="0.2">
      <c r="A1795" s="13"/>
    </row>
    <row r="1796" spans="1:1" x14ac:dyDescent="0.2">
      <c r="A1796" s="13"/>
    </row>
    <row r="1797" spans="1:1" x14ac:dyDescent="0.2">
      <c r="A1797" s="13"/>
    </row>
    <row r="1798" spans="1:1" x14ac:dyDescent="0.2">
      <c r="A1798" s="13"/>
    </row>
    <row r="1799" spans="1:1" x14ac:dyDescent="0.2">
      <c r="A1799" s="13"/>
    </row>
    <row r="1800" spans="1:1" x14ac:dyDescent="0.2">
      <c r="A1800" s="13"/>
    </row>
    <row r="1801" spans="1:1" x14ac:dyDescent="0.2">
      <c r="A1801" s="13"/>
    </row>
    <row r="1802" spans="1:1" x14ac:dyDescent="0.2">
      <c r="A1802" s="13"/>
    </row>
    <row r="1803" spans="1:1" x14ac:dyDescent="0.2">
      <c r="A1803" s="13"/>
    </row>
    <row r="1804" spans="1:1" x14ac:dyDescent="0.2">
      <c r="A1804" s="13"/>
    </row>
    <row r="1805" spans="1:1" x14ac:dyDescent="0.2">
      <c r="A1805" s="13"/>
    </row>
    <row r="1806" spans="1:1" x14ac:dyDescent="0.2">
      <c r="A1806" s="13"/>
    </row>
    <row r="1807" spans="1:1" x14ac:dyDescent="0.2">
      <c r="A1807" s="13"/>
    </row>
    <row r="1808" spans="1:1" x14ac:dyDescent="0.2">
      <c r="A1808" s="13"/>
    </row>
    <row r="1809" spans="1:1" x14ac:dyDescent="0.2">
      <c r="A1809" s="13"/>
    </row>
    <row r="1810" spans="1:1" x14ac:dyDescent="0.2">
      <c r="A1810" s="13"/>
    </row>
    <row r="1811" spans="1:1" x14ac:dyDescent="0.2">
      <c r="A1811" s="13"/>
    </row>
    <row r="1812" spans="1:1" x14ac:dyDescent="0.2">
      <c r="A1812" s="13"/>
    </row>
    <row r="1813" spans="1:1" x14ac:dyDescent="0.2">
      <c r="A1813" s="13"/>
    </row>
    <row r="1814" spans="1:1" x14ac:dyDescent="0.2">
      <c r="A1814" s="13"/>
    </row>
    <row r="1815" spans="1:1" x14ac:dyDescent="0.2">
      <c r="A1815" s="13"/>
    </row>
    <row r="1816" spans="1:1" x14ac:dyDescent="0.2">
      <c r="A1816" s="13"/>
    </row>
    <row r="1817" spans="1:1" x14ac:dyDescent="0.2">
      <c r="A1817" s="13"/>
    </row>
    <row r="1818" spans="1:1" x14ac:dyDescent="0.2">
      <c r="A1818" s="13"/>
    </row>
    <row r="1819" spans="1:1" x14ac:dyDescent="0.2">
      <c r="A1819" s="13"/>
    </row>
    <row r="1820" spans="1:1" x14ac:dyDescent="0.2">
      <c r="A1820" s="13"/>
    </row>
    <row r="1821" spans="1:1" x14ac:dyDescent="0.2">
      <c r="A1821" s="13"/>
    </row>
    <row r="1822" spans="1:1" x14ac:dyDescent="0.2">
      <c r="A1822" s="13"/>
    </row>
    <row r="1823" spans="1:1" x14ac:dyDescent="0.2">
      <c r="A1823" s="13"/>
    </row>
    <row r="1824" spans="1:1" x14ac:dyDescent="0.2">
      <c r="A1824" s="13"/>
    </row>
    <row r="1825" spans="1:1" x14ac:dyDescent="0.2">
      <c r="A1825" s="13"/>
    </row>
    <row r="1826" spans="1:1" x14ac:dyDescent="0.2">
      <c r="A1826" s="13"/>
    </row>
    <row r="1827" spans="1:1" x14ac:dyDescent="0.2">
      <c r="A1827" s="13"/>
    </row>
    <row r="1828" spans="1:1" x14ac:dyDescent="0.2">
      <c r="A1828" s="13"/>
    </row>
    <row r="1829" spans="1:1" x14ac:dyDescent="0.2">
      <c r="A1829" s="13"/>
    </row>
    <row r="1830" spans="1:1" x14ac:dyDescent="0.2">
      <c r="A1830" s="13"/>
    </row>
    <row r="1831" spans="1:1" x14ac:dyDescent="0.2">
      <c r="A1831" s="13"/>
    </row>
    <row r="1832" spans="1:1" x14ac:dyDescent="0.2">
      <c r="A1832" s="13"/>
    </row>
    <row r="1833" spans="1:1" x14ac:dyDescent="0.2">
      <c r="A1833" s="13"/>
    </row>
    <row r="1834" spans="1:1" x14ac:dyDescent="0.2">
      <c r="A1834" s="13"/>
    </row>
    <row r="1835" spans="1:1" x14ac:dyDescent="0.2">
      <c r="A1835" s="13"/>
    </row>
    <row r="1836" spans="1:1" x14ac:dyDescent="0.2">
      <c r="A1836" s="13"/>
    </row>
    <row r="1837" spans="1:1" x14ac:dyDescent="0.2">
      <c r="A1837" s="13"/>
    </row>
    <row r="1838" spans="1:1" x14ac:dyDescent="0.2">
      <c r="A1838" s="13"/>
    </row>
    <row r="1839" spans="1:1" x14ac:dyDescent="0.2">
      <c r="A1839" s="13"/>
    </row>
    <row r="1840" spans="1:1" x14ac:dyDescent="0.2">
      <c r="A1840" s="13"/>
    </row>
    <row r="1841" spans="1:1" x14ac:dyDescent="0.2">
      <c r="A1841" s="13"/>
    </row>
    <row r="1842" spans="1:1" x14ac:dyDescent="0.2">
      <c r="A1842" s="13"/>
    </row>
    <row r="1843" spans="1:1" x14ac:dyDescent="0.2">
      <c r="A1843" s="13"/>
    </row>
    <row r="1844" spans="1:1" x14ac:dyDescent="0.2">
      <c r="A1844" s="13"/>
    </row>
    <row r="1845" spans="1:1" x14ac:dyDescent="0.2">
      <c r="A1845" s="13"/>
    </row>
    <row r="1846" spans="1:1" x14ac:dyDescent="0.2">
      <c r="A1846" s="13"/>
    </row>
    <row r="1847" spans="1:1" x14ac:dyDescent="0.2">
      <c r="A1847" s="13"/>
    </row>
    <row r="1848" spans="1:1" x14ac:dyDescent="0.2">
      <c r="A1848" s="13"/>
    </row>
    <row r="1849" spans="1:1" x14ac:dyDescent="0.2">
      <c r="A1849" s="13"/>
    </row>
    <row r="1850" spans="1:1" x14ac:dyDescent="0.2">
      <c r="A1850" s="13"/>
    </row>
    <row r="1851" spans="1:1" x14ac:dyDescent="0.2">
      <c r="A1851" s="13"/>
    </row>
    <row r="1852" spans="1:1" x14ac:dyDescent="0.2">
      <c r="A1852" s="13"/>
    </row>
    <row r="1853" spans="1:1" x14ac:dyDescent="0.2">
      <c r="A1853" s="13"/>
    </row>
    <row r="1854" spans="1:1" x14ac:dyDescent="0.2">
      <c r="A1854" s="13"/>
    </row>
    <row r="1855" spans="1:1" x14ac:dyDescent="0.2">
      <c r="A1855" s="13"/>
    </row>
    <row r="1856" spans="1:1" x14ac:dyDescent="0.2">
      <c r="A1856" s="13"/>
    </row>
    <row r="1857" spans="1:1" x14ac:dyDescent="0.2">
      <c r="A1857" s="13"/>
    </row>
    <row r="1858" spans="1:1" x14ac:dyDescent="0.2">
      <c r="A1858" s="13"/>
    </row>
    <row r="1859" spans="1:1" x14ac:dyDescent="0.2">
      <c r="A1859" s="13"/>
    </row>
    <row r="1860" spans="1:1" x14ac:dyDescent="0.2">
      <c r="A1860" s="13"/>
    </row>
    <row r="1861" spans="1:1" x14ac:dyDescent="0.2">
      <c r="A1861" s="13"/>
    </row>
    <row r="1862" spans="1:1" x14ac:dyDescent="0.2">
      <c r="A1862" s="13"/>
    </row>
    <row r="1863" spans="1:1" x14ac:dyDescent="0.2">
      <c r="A1863" s="13"/>
    </row>
    <row r="1864" spans="1:1" x14ac:dyDescent="0.2">
      <c r="A1864" s="13"/>
    </row>
    <row r="1865" spans="1:1" x14ac:dyDescent="0.2">
      <c r="A1865" s="13"/>
    </row>
    <row r="1866" spans="1:1" x14ac:dyDescent="0.2">
      <c r="A1866" s="13"/>
    </row>
    <row r="1867" spans="1:1" x14ac:dyDescent="0.2">
      <c r="A1867" s="13"/>
    </row>
    <row r="1868" spans="1:1" x14ac:dyDescent="0.2">
      <c r="A1868" s="13"/>
    </row>
    <row r="1869" spans="1:1" x14ac:dyDescent="0.2">
      <c r="A1869" s="13"/>
    </row>
    <row r="1870" spans="1:1" x14ac:dyDescent="0.2">
      <c r="A1870" s="13"/>
    </row>
    <row r="1871" spans="1:1" x14ac:dyDescent="0.2">
      <c r="A1871" s="13"/>
    </row>
    <row r="1872" spans="1:1" x14ac:dyDescent="0.2">
      <c r="A1872" s="13"/>
    </row>
    <row r="1873" spans="1:1" x14ac:dyDescent="0.2">
      <c r="A1873" s="13"/>
    </row>
    <row r="1874" spans="1:1" x14ac:dyDescent="0.2">
      <c r="A1874" s="13"/>
    </row>
    <row r="1875" spans="1:1" x14ac:dyDescent="0.2">
      <c r="A1875" s="13"/>
    </row>
    <row r="1876" spans="1:1" x14ac:dyDescent="0.2">
      <c r="A1876" s="13"/>
    </row>
    <row r="1877" spans="1:1" x14ac:dyDescent="0.2">
      <c r="A1877" s="13"/>
    </row>
    <row r="1878" spans="1:1" x14ac:dyDescent="0.2">
      <c r="A1878" s="13"/>
    </row>
    <row r="1879" spans="1:1" x14ac:dyDescent="0.2">
      <c r="A1879" s="13"/>
    </row>
    <row r="1880" spans="1:1" x14ac:dyDescent="0.2">
      <c r="A1880" s="13"/>
    </row>
    <row r="1881" spans="1:1" x14ac:dyDescent="0.2">
      <c r="A1881" s="13"/>
    </row>
    <row r="1882" spans="1:1" x14ac:dyDescent="0.2">
      <c r="A1882" s="13"/>
    </row>
    <row r="1883" spans="1:1" x14ac:dyDescent="0.2">
      <c r="A1883" s="13"/>
    </row>
    <row r="1884" spans="1:1" x14ac:dyDescent="0.2">
      <c r="A1884" s="13"/>
    </row>
    <row r="1885" spans="1:1" x14ac:dyDescent="0.2">
      <c r="A1885" s="13"/>
    </row>
    <row r="1886" spans="1:1" x14ac:dyDescent="0.2">
      <c r="A1886" s="13"/>
    </row>
    <row r="1887" spans="1:1" x14ac:dyDescent="0.2">
      <c r="A1887" s="13"/>
    </row>
    <row r="1888" spans="1:1" x14ac:dyDescent="0.2">
      <c r="A1888" s="13"/>
    </row>
    <row r="1889" spans="1:1" x14ac:dyDescent="0.2">
      <c r="A1889" s="13"/>
    </row>
    <row r="1890" spans="1:1" x14ac:dyDescent="0.2">
      <c r="A1890" s="13"/>
    </row>
    <row r="1891" spans="1:1" x14ac:dyDescent="0.2">
      <c r="A1891" s="13"/>
    </row>
    <row r="1892" spans="1:1" x14ac:dyDescent="0.2">
      <c r="A1892" s="13"/>
    </row>
    <row r="1893" spans="1:1" x14ac:dyDescent="0.2">
      <c r="A1893" s="13"/>
    </row>
    <row r="1894" spans="1:1" x14ac:dyDescent="0.2">
      <c r="A1894" s="13"/>
    </row>
    <row r="1895" spans="1:1" x14ac:dyDescent="0.2">
      <c r="A1895" s="13"/>
    </row>
    <row r="1896" spans="1:1" x14ac:dyDescent="0.2">
      <c r="A1896" s="13"/>
    </row>
    <row r="1897" spans="1:1" x14ac:dyDescent="0.2">
      <c r="A1897" s="13"/>
    </row>
    <row r="1898" spans="1:1" x14ac:dyDescent="0.2">
      <c r="A1898" s="13"/>
    </row>
    <row r="1899" spans="1:1" x14ac:dyDescent="0.2">
      <c r="A1899" s="13"/>
    </row>
    <row r="1900" spans="1:1" x14ac:dyDescent="0.2">
      <c r="A1900" s="13"/>
    </row>
    <row r="1901" spans="1:1" x14ac:dyDescent="0.2">
      <c r="A1901" s="13"/>
    </row>
    <row r="1902" spans="1:1" x14ac:dyDescent="0.2">
      <c r="A1902" s="13"/>
    </row>
    <row r="1903" spans="1:1" x14ac:dyDescent="0.2">
      <c r="A1903" s="13"/>
    </row>
    <row r="1904" spans="1:1" x14ac:dyDescent="0.2">
      <c r="A1904" s="13"/>
    </row>
    <row r="1905" spans="1:1" x14ac:dyDescent="0.2">
      <c r="A1905" s="13"/>
    </row>
    <row r="1906" spans="1:1" x14ac:dyDescent="0.2">
      <c r="A1906" s="13"/>
    </row>
    <row r="1907" spans="1:1" x14ac:dyDescent="0.2">
      <c r="A1907" s="13"/>
    </row>
    <row r="1908" spans="1:1" x14ac:dyDescent="0.2">
      <c r="A1908" s="13"/>
    </row>
    <row r="1909" spans="1:1" x14ac:dyDescent="0.2">
      <c r="A1909" s="13"/>
    </row>
    <row r="1910" spans="1:1" x14ac:dyDescent="0.2">
      <c r="A1910" s="13"/>
    </row>
    <row r="1911" spans="1:1" x14ac:dyDescent="0.2">
      <c r="A1911" s="13"/>
    </row>
    <row r="1912" spans="1:1" x14ac:dyDescent="0.2">
      <c r="A1912" s="13"/>
    </row>
    <row r="1913" spans="1:1" x14ac:dyDescent="0.2">
      <c r="A1913" s="13"/>
    </row>
    <row r="1914" spans="1:1" x14ac:dyDescent="0.2">
      <c r="A1914" s="13"/>
    </row>
    <row r="1915" spans="1:1" x14ac:dyDescent="0.2">
      <c r="A1915" s="13"/>
    </row>
    <row r="1916" spans="1:1" x14ac:dyDescent="0.2">
      <c r="A1916" s="13"/>
    </row>
    <row r="1917" spans="1:1" x14ac:dyDescent="0.2">
      <c r="A1917" s="13"/>
    </row>
    <row r="1918" spans="1:1" x14ac:dyDescent="0.2">
      <c r="A1918" s="13"/>
    </row>
    <row r="1919" spans="1:1" x14ac:dyDescent="0.2">
      <c r="A1919" s="13"/>
    </row>
    <row r="1920" spans="1:1" x14ac:dyDescent="0.2">
      <c r="A1920" s="13"/>
    </row>
    <row r="1921" spans="1:1" x14ac:dyDescent="0.2">
      <c r="A1921" s="13"/>
    </row>
    <row r="1922" spans="1:1" x14ac:dyDescent="0.2">
      <c r="A1922" s="13"/>
    </row>
    <row r="1923" spans="1:1" x14ac:dyDescent="0.2">
      <c r="A1923" s="13"/>
    </row>
    <row r="1924" spans="1:1" x14ac:dyDescent="0.2">
      <c r="A1924" s="13"/>
    </row>
    <row r="1925" spans="1:1" x14ac:dyDescent="0.2">
      <c r="A1925" s="13"/>
    </row>
    <row r="1926" spans="1:1" x14ac:dyDescent="0.2">
      <c r="A1926" s="13"/>
    </row>
    <row r="1927" spans="1:1" x14ac:dyDescent="0.2">
      <c r="A1927" s="13"/>
    </row>
    <row r="1928" spans="1:1" x14ac:dyDescent="0.2">
      <c r="A1928" s="13"/>
    </row>
    <row r="1929" spans="1:1" x14ac:dyDescent="0.2">
      <c r="A1929" s="13"/>
    </row>
    <row r="1930" spans="1:1" x14ac:dyDescent="0.2">
      <c r="A1930" s="13"/>
    </row>
    <row r="1931" spans="1:1" x14ac:dyDescent="0.2">
      <c r="A1931" s="13"/>
    </row>
    <row r="1932" spans="1:1" x14ac:dyDescent="0.2">
      <c r="A1932" s="13"/>
    </row>
    <row r="1933" spans="1:1" x14ac:dyDescent="0.2">
      <c r="A1933" s="13"/>
    </row>
    <row r="1934" spans="1:1" x14ac:dyDescent="0.2">
      <c r="A1934" s="13"/>
    </row>
    <row r="1935" spans="1:1" x14ac:dyDescent="0.2">
      <c r="A1935" s="13"/>
    </row>
    <row r="1936" spans="1:1" x14ac:dyDescent="0.2">
      <c r="A1936" s="13"/>
    </row>
    <row r="1937" spans="1:1" x14ac:dyDescent="0.2">
      <c r="A1937" s="13"/>
    </row>
    <row r="1938" spans="1:1" x14ac:dyDescent="0.2">
      <c r="A1938" s="13"/>
    </row>
    <row r="1939" spans="1:1" x14ac:dyDescent="0.2">
      <c r="A1939" s="13"/>
    </row>
    <row r="1940" spans="1:1" x14ac:dyDescent="0.2">
      <c r="A1940" s="13"/>
    </row>
    <row r="1941" spans="1:1" x14ac:dyDescent="0.2">
      <c r="A1941" s="13"/>
    </row>
    <row r="1942" spans="1:1" x14ac:dyDescent="0.2">
      <c r="A1942" s="13"/>
    </row>
    <row r="1943" spans="1:1" x14ac:dyDescent="0.2">
      <c r="A1943" s="13"/>
    </row>
    <row r="1944" spans="1:1" x14ac:dyDescent="0.2">
      <c r="A1944" s="13"/>
    </row>
    <row r="1945" spans="1:1" x14ac:dyDescent="0.2">
      <c r="A1945" s="13"/>
    </row>
    <row r="1946" spans="1:1" x14ac:dyDescent="0.2">
      <c r="A1946" s="13"/>
    </row>
    <row r="1947" spans="1:1" x14ac:dyDescent="0.2">
      <c r="A1947" s="13"/>
    </row>
    <row r="1948" spans="1:1" x14ac:dyDescent="0.2">
      <c r="A1948" s="13"/>
    </row>
    <row r="1949" spans="1:1" x14ac:dyDescent="0.2">
      <c r="A1949" s="13"/>
    </row>
    <row r="1950" spans="1:1" x14ac:dyDescent="0.2">
      <c r="A1950" s="13"/>
    </row>
    <row r="1951" spans="1:1" x14ac:dyDescent="0.2">
      <c r="A1951" s="13"/>
    </row>
    <row r="1952" spans="1:1" x14ac:dyDescent="0.2">
      <c r="A1952" s="13"/>
    </row>
    <row r="1953" spans="1:1" x14ac:dyDescent="0.2">
      <c r="A1953" s="13"/>
    </row>
    <row r="1954" spans="1:1" x14ac:dyDescent="0.2">
      <c r="A1954" s="13"/>
    </row>
    <row r="1955" spans="1:1" x14ac:dyDescent="0.2">
      <c r="A1955" s="13"/>
    </row>
    <row r="1956" spans="1:1" x14ac:dyDescent="0.2">
      <c r="A1956" s="13"/>
    </row>
    <row r="1957" spans="1:1" x14ac:dyDescent="0.2">
      <c r="A1957" s="13"/>
    </row>
    <row r="1958" spans="1:1" x14ac:dyDescent="0.2">
      <c r="A1958" s="13"/>
    </row>
    <row r="1959" spans="1:1" x14ac:dyDescent="0.2">
      <c r="A1959" s="13"/>
    </row>
    <row r="1960" spans="1:1" x14ac:dyDescent="0.2">
      <c r="A1960" s="13"/>
    </row>
    <row r="1961" spans="1:1" x14ac:dyDescent="0.2">
      <c r="A1961" s="13"/>
    </row>
    <row r="1962" spans="1:1" x14ac:dyDescent="0.2">
      <c r="A1962" s="13"/>
    </row>
    <row r="1963" spans="1:1" x14ac:dyDescent="0.2">
      <c r="A1963" s="13"/>
    </row>
    <row r="1964" spans="1:1" x14ac:dyDescent="0.2">
      <c r="A1964" s="13"/>
    </row>
    <row r="1965" spans="1:1" x14ac:dyDescent="0.2">
      <c r="A1965" s="13"/>
    </row>
    <row r="1966" spans="1:1" x14ac:dyDescent="0.2">
      <c r="A1966" s="13"/>
    </row>
    <row r="1967" spans="1:1" x14ac:dyDescent="0.2">
      <c r="A1967" s="13"/>
    </row>
    <row r="1968" spans="1:1" x14ac:dyDescent="0.2">
      <c r="A1968" s="13"/>
    </row>
    <row r="1969" spans="1:1" x14ac:dyDescent="0.2">
      <c r="A1969" s="13"/>
    </row>
    <row r="1970" spans="1:1" x14ac:dyDescent="0.2">
      <c r="A1970" s="13"/>
    </row>
    <row r="1971" spans="1:1" x14ac:dyDescent="0.2">
      <c r="A1971" s="13"/>
    </row>
    <row r="1972" spans="1:1" x14ac:dyDescent="0.2">
      <c r="A1972" s="13"/>
    </row>
    <row r="1973" spans="1:1" x14ac:dyDescent="0.2">
      <c r="A1973" s="13"/>
    </row>
    <row r="1974" spans="1:1" x14ac:dyDescent="0.2">
      <c r="A1974" s="13"/>
    </row>
    <row r="1975" spans="1:1" x14ac:dyDescent="0.2">
      <c r="A1975" s="13"/>
    </row>
    <row r="1976" spans="1:1" x14ac:dyDescent="0.2">
      <c r="A1976" s="13"/>
    </row>
    <row r="1977" spans="1:1" x14ac:dyDescent="0.2">
      <c r="A1977" s="13"/>
    </row>
    <row r="1978" spans="1:1" x14ac:dyDescent="0.2">
      <c r="A1978" s="13"/>
    </row>
    <row r="1979" spans="1:1" x14ac:dyDescent="0.2">
      <c r="A1979" s="13"/>
    </row>
    <row r="1980" spans="1:1" x14ac:dyDescent="0.2">
      <c r="A1980" s="13"/>
    </row>
    <row r="1981" spans="1:1" x14ac:dyDescent="0.2">
      <c r="A1981" s="13"/>
    </row>
    <row r="1982" spans="1:1" x14ac:dyDescent="0.2">
      <c r="A1982" s="13"/>
    </row>
    <row r="1983" spans="1:1" x14ac:dyDescent="0.2">
      <c r="A1983" s="13"/>
    </row>
    <row r="1984" spans="1:1" x14ac:dyDescent="0.2">
      <c r="A1984" s="13"/>
    </row>
    <row r="1985" spans="1:1" x14ac:dyDescent="0.2">
      <c r="A1985" s="13"/>
    </row>
    <row r="1986" spans="1:1" x14ac:dyDescent="0.2">
      <c r="A1986" s="13"/>
    </row>
    <row r="1987" spans="1:1" x14ac:dyDescent="0.2">
      <c r="A1987" s="13"/>
    </row>
    <row r="1988" spans="1:1" x14ac:dyDescent="0.2">
      <c r="A1988" s="13"/>
    </row>
    <row r="1989" spans="1:1" x14ac:dyDescent="0.2">
      <c r="A1989" s="13"/>
    </row>
    <row r="1990" spans="1:1" x14ac:dyDescent="0.2">
      <c r="A1990" s="13"/>
    </row>
    <row r="1991" spans="1:1" x14ac:dyDescent="0.2">
      <c r="A1991" s="13"/>
    </row>
    <row r="1992" spans="1:1" x14ac:dyDescent="0.2">
      <c r="A1992" s="13"/>
    </row>
    <row r="1993" spans="1:1" x14ac:dyDescent="0.2">
      <c r="A1993" s="13"/>
    </row>
    <row r="1994" spans="1:1" x14ac:dyDescent="0.2">
      <c r="A1994" s="13"/>
    </row>
    <row r="1995" spans="1:1" x14ac:dyDescent="0.2">
      <c r="A1995" s="13"/>
    </row>
    <row r="1996" spans="1:1" x14ac:dyDescent="0.2">
      <c r="A1996" s="13"/>
    </row>
    <row r="1997" spans="1:1" x14ac:dyDescent="0.2">
      <c r="A1997" s="13"/>
    </row>
    <row r="1998" spans="1:1" x14ac:dyDescent="0.2">
      <c r="A1998" s="13"/>
    </row>
    <row r="1999" spans="1:1" x14ac:dyDescent="0.2">
      <c r="A1999" s="13"/>
    </row>
    <row r="2000" spans="1:1" x14ac:dyDescent="0.2">
      <c r="A2000" s="13"/>
    </row>
    <row r="2001" spans="1:1" x14ac:dyDescent="0.2">
      <c r="A2001" s="13"/>
    </row>
    <row r="2002" spans="1:1" x14ac:dyDescent="0.2">
      <c r="A2002" s="13"/>
    </row>
    <row r="2003" spans="1:1" x14ac:dyDescent="0.2">
      <c r="A2003" s="13"/>
    </row>
    <row r="2004" spans="1:1" x14ac:dyDescent="0.2">
      <c r="A2004" s="13"/>
    </row>
    <row r="2005" spans="1:1" x14ac:dyDescent="0.2">
      <c r="A2005" s="13"/>
    </row>
    <row r="2006" spans="1:1" x14ac:dyDescent="0.2">
      <c r="A2006" s="13"/>
    </row>
    <row r="2007" spans="1:1" x14ac:dyDescent="0.2">
      <c r="A2007" s="13"/>
    </row>
    <row r="2008" spans="1:1" x14ac:dyDescent="0.2">
      <c r="A2008" s="13"/>
    </row>
    <row r="2009" spans="1:1" x14ac:dyDescent="0.2">
      <c r="A2009" s="13"/>
    </row>
    <row r="2010" spans="1:1" x14ac:dyDescent="0.2">
      <c r="A2010" s="13"/>
    </row>
    <row r="2011" spans="1:1" x14ac:dyDescent="0.2">
      <c r="A2011" s="13"/>
    </row>
    <row r="2012" spans="1:1" x14ac:dyDescent="0.2">
      <c r="A2012" s="13"/>
    </row>
    <row r="2013" spans="1:1" x14ac:dyDescent="0.2">
      <c r="A2013" s="13"/>
    </row>
    <row r="2014" spans="1:1" x14ac:dyDescent="0.2">
      <c r="A2014" s="13"/>
    </row>
    <row r="2015" spans="1:1" x14ac:dyDescent="0.2">
      <c r="A2015" s="13"/>
    </row>
    <row r="2016" spans="1:1" x14ac:dyDescent="0.2">
      <c r="A2016" s="13"/>
    </row>
    <row r="2017" spans="1:1" x14ac:dyDescent="0.2">
      <c r="A2017" s="13"/>
    </row>
    <row r="2018" spans="1:1" x14ac:dyDescent="0.2">
      <c r="A2018" s="13"/>
    </row>
    <row r="2019" spans="1:1" x14ac:dyDescent="0.2">
      <c r="A2019" s="13"/>
    </row>
    <row r="2020" spans="1:1" x14ac:dyDescent="0.2">
      <c r="A2020" s="13"/>
    </row>
    <row r="2021" spans="1:1" x14ac:dyDescent="0.2">
      <c r="A2021" s="13"/>
    </row>
    <row r="2022" spans="1:1" x14ac:dyDescent="0.2">
      <c r="A2022" s="13"/>
    </row>
    <row r="2023" spans="1:1" x14ac:dyDescent="0.2">
      <c r="A2023" s="13"/>
    </row>
    <row r="2024" spans="1:1" x14ac:dyDescent="0.2">
      <c r="A2024" s="13"/>
    </row>
    <row r="2025" spans="1:1" x14ac:dyDescent="0.2">
      <c r="A2025" s="13"/>
    </row>
    <row r="2026" spans="1:1" x14ac:dyDescent="0.2">
      <c r="A2026" s="13"/>
    </row>
    <row r="2027" spans="1:1" ht="12.75" x14ac:dyDescent="0.2">
      <c r="A2027" s="184"/>
    </row>
    <row r="2028" spans="1:1" ht="12.75" x14ac:dyDescent="0.2">
      <c r="A2028" s="184"/>
    </row>
    <row r="2029" spans="1:1" ht="12.75" x14ac:dyDescent="0.2">
      <c r="A2029" s="184"/>
    </row>
    <row r="2030" spans="1:1" ht="12.75" x14ac:dyDescent="0.2">
      <c r="A2030" s="184"/>
    </row>
    <row r="2031" spans="1:1" ht="12.75" x14ac:dyDescent="0.2">
      <c r="A2031" s="184"/>
    </row>
    <row r="2032" spans="1:1" ht="12.75" x14ac:dyDescent="0.2">
      <c r="A2032" s="184"/>
    </row>
    <row r="2033" spans="1:1" ht="12.75" x14ac:dyDescent="0.2">
      <c r="A2033" s="184"/>
    </row>
    <row r="2034" spans="1:1" ht="12.75" x14ac:dyDescent="0.2">
      <c r="A2034" s="184"/>
    </row>
    <row r="2035" spans="1:1" ht="12.75" x14ac:dyDescent="0.2">
      <c r="A2035" s="184"/>
    </row>
    <row r="2036" spans="1:1" ht="12.75" x14ac:dyDescent="0.2">
      <c r="A2036" s="184"/>
    </row>
    <row r="2037" spans="1:1" ht="12.75" x14ac:dyDescent="0.2">
      <c r="A2037" s="184"/>
    </row>
    <row r="2038" spans="1:1" ht="12.75" x14ac:dyDescent="0.2">
      <c r="A2038" s="184"/>
    </row>
    <row r="2039" spans="1:1" ht="12.75" x14ac:dyDescent="0.2">
      <c r="A2039" s="184"/>
    </row>
    <row r="2040" spans="1:1" ht="12.75" x14ac:dyDescent="0.2">
      <c r="A2040" s="184"/>
    </row>
    <row r="2041" spans="1:1" ht="12.75" x14ac:dyDescent="0.2">
      <c r="A2041" s="184"/>
    </row>
    <row r="2042" spans="1:1" ht="12.75" x14ac:dyDescent="0.2">
      <c r="A2042" s="184"/>
    </row>
    <row r="2043" spans="1:1" ht="12.75" x14ac:dyDescent="0.2">
      <c r="A2043" s="184"/>
    </row>
    <row r="2044" spans="1:1" ht="12.75" x14ac:dyDescent="0.2">
      <c r="A2044" s="184"/>
    </row>
    <row r="2045" spans="1:1" ht="12.75" x14ac:dyDescent="0.2">
      <c r="A2045" s="184"/>
    </row>
    <row r="2046" spans="1:1" ht="12.75" x14ac:dyDescent="0.2">
      <c r="A2046" s="184"/>
    </row>
    <row r="2047" spans="1:1" ht="12.75" x14ac:dyDescent="0.2">
      <c r="A2047" s="184"/>
    </row>
    <row r="2048" spans="1:1" ht="12.75" x14ac:dyDescent="0.2">
      <c r="A2048" s="184"/>
    </row>
    <row r="2049" spans="1:1" ht="12.75" x14ac:dyDescent="0.2">
      <c r="A2049" s="184"/>
    </row>
    <row r="2050" spans="1:1" ht="12.75" x14ac:dyDescent="0.2">
      <c r="A2050" s="184"/>
    </row>
    <row r="2051" spans="1:1" ht="12.75" x14ac:dyDescent="0.2">
      <c r="A2051" s="184"/>
    </row>
    <row r="2052" spans="1:1" ht="12.75" x14ac:dyDescent="0.2">
      <c r="A2052" s="184"/>
    </row>
    <row r="2053" spans="1:1" ht="12.75" x14ac:dyDescent="0.2">
      <c r="A2053" s="184"/>
    </row>
    <row r="2054" spans="1:1" ht="12.75" x14ac:dyDescent="0.2">
      <c r="A2054" s="184"/>
    </row>
    <row r="2055" spans="1:1" ht="12.75" x14ac:dyDescent="0.2">
      <c r="A2055" s="184"/>
    </row>
    <row r="2056" spans="1:1" ht="12.75" x14ac:dyDescent="0.2">
      <c r="A2056" s="184"/>
    </row>
    <row r="2057" spans="1:1" ht="12.75" x14ac:dyDescent="0.2">
      <c r="A2057" s="184"/>
    </row>
    <row r="2058" spans="1:1" ht="12.75" x14ac:dyDescent="0.2">
      <c r="A2058" s="184"/>
    </row>
    <row r="2059" spans="1:1" ht="12.75" x14ac:dyDescent="0.2">
      <c r="A2059" s="184"/>
    </row>
    <row r="2060" spans="1:1" ht="12.75" x14ac:dyDescent="0.2">
      <c r="A2060" s="184"/>
    </row>
    <row r="2061" spans="1:1" ht="12.75" x14ac:dyDescent="0.2">
      <c r="A2061" s="184"/>
    </row>
    <row r="2062" spans="1:1" ht="12.75" x14ac:dyDescent="0.2">
      <c r="A2062" s="184"/>
    </row>
    <row r="2063" spans="1:1" ht="12.75" x14ac:dyDescent="0.2">
      <c r="A2063" s="184"/>
    </row>
    <row r="2064" spans="1:1" ht="12.75" x14ac:dyDescent="0.2">
      <c r="A2064" s="184"/>
    </row>
    <row r="2065" spans="1:1" ht="12.75" x14ac:dyDescent="0.2">
      <c r="A2065" s="184"/>
    </row>
    <row r="2066" spans="1:1" ht="12.75" x14ac:dyDescent="0.2">
      <c r="A2066" s="184"/>
    </row>
    <row r="2067" spans="1:1" ht="12.75" x14ac:dyDescent="0.2">
      <c r="A2067" s="184"/>
    </row>
    <row r="2068" spans="1:1" ht="12.75" x14ac:dyDescent="0.2">
      <c r="A2068" s="184"/>
    </row>
    <row r="2069" spans="1:1" ht="12.75" x14ac:dyDescent="0.2">
      <c r="A2069" s="184"/>
    </row>
    <row r="2070" spans="1:1" ht="12.75" x14ac:dyDescent="0.2">
      <c r="A2070" s="184"/>
    </row>
    <row r="2071" spans="1:1" ht="12.75" x14ac:dyDescent="0.2">
      <c r="A2071" s="184"/>
    </row>
    <row r="2072" spans="1:1" ht="12.75" x14ac:dyDescent="0.2">
      <c r="A2072" s="184"/>
    </row>
    <row r="2073" spans="1:1" ht="12.75" x14ac:dyDescent="0.2">
      <c r="A2073" s="184"/>
    </row>
    <row r="2074" spans="1:1" ht="12.75" x14ac:dyDescent="0.2">
      <c r="A2074" s="184"/>
    </row>
    <row r="2075" spans="1:1" ht="12.75" x14ac:dyDescent="0.2">
      <c r="A2075" s="184"/>
    </row>
    <row r="2076" spans="1:1" ht="12.75" x14ac:dyDescent="0.2">
      <c r="A2076" s="184"/>
    </row>
    <row r="2077" spans="1:1" ht="12.75" x14ac:dyDescent="0.2">
      <c r="A2077" s="184"/>
    </row>
    <row r="2078" spans="1:1" ht="12.75" x14ac:dyDescent="0.2">
      <c r="A2078" s="184"/>
    </row>
    <row r="2079" spans="1:1" ht="12.75" x14ac:dyDescent="0.2">
      <c r="A2079" s="184"/>
    </row>
    <row r="2080" spans="1:1" ht="12.75" x14ac:dyDescent="0.2">
      <c r="A2080" s="184"/>
    </row>
    <row r="2081" spans="1:1" ht="12.75" x14ac:dyDescent="0.2">
      <c r="A2081" s="184"/>
    </row>
    <row r="2082" spans="1:1" ht="12.75" x14ac:dyDescent="0.2">
      <c r="A2082" s="184"/>
    </row>
    <row r="2083" spans="1:1" ht="12.75" x14ac:dyDescent="0.2">
      <c r="A2083" s="184"/>
    </row>
    <row r="2084" spans="1:1" ht="12.75" x14ac:dyDescent="0.2">
      <c r="A2084" s="184"/>
    </row>
    <row r="2085" spans="1:1" ht="12.75" x14ac:dyDescent="0.2">
      <c r="A2085" s="184"/>
    </row>
    <row r="2086" spans="1:1" ht="12.75" x14ac:dyDescent="0.2">
      <c r="A2086" s="184"/>
    </row>
    <row r="2087" spans="1:1" ht="12.75" x14ac:dyDescent="0.2">
      <c r="A2087" s="184"/>
    </row>
    <row r="2088" spans="1:1" ht="12.75" x14ac:dyDescent="0.2">
      <c r="A2088" s="184"/>
    </row>
    <row r="2089" spans="1:1" ht="12.75" x14ac:dyDescent="0.2">
      <c r="A2089" s="184"/>
    </row>
    <row r="2090" spans="1:1" ht="12.75" x14ac:dyDescent="0.2">
      <c r="A2090" s="184"/>
    </row>
    <row r="2091" spans="1:1" ht="12.75" x14ac:dyDescent="0.2">
      <c r="A2091" s="184"/>
    </row>
    <row r="2092" spans="1:1" ht="12.75" x14ac:dyDescent="0.2">
      <c r="A2092" s="184"/>
    </row>
    <row r="2093" spans="1:1" ht="12.75" x14ac:dyDescent="0.2">
      <c r="A2093" s="184"/>
    </row>
    <row r="2094" spans="1:1" ht="12.75" x14ac:dyDescent="0.2">
      <c r="A2094" s="184"/>
    </row>
    <row r="2095" spans="1:1" ht="12.75" x14ac:dyDescent="0.2">
      <c r="A2095" s="184"/>
    </row>
    <row r="2096" spans="1:1" ht="12.75" x14ac:dyDescent="0.2">
      <c r="A2096" s="184"/>
    </row>
    <row r="2097" spans="1:1" ht="12.75" x14ac:dyDescent="0.2">
      <c r="A2097" s="184"/>
    </row>
    <row r="2098" spans="1:1" ht="12.75" x14ac:dyDescent="0.2">
      <c r="A2098" s="184"/>
    </row>
    <row r="2099" spans="1:1" ht="12.75" x14ac:dyDescent="0.2">
      <c r="A2099" s="184"/>
    </row>
    <row r="2100" spans="1:1" ht="12.75" x14ac:dyDescent="0.2">
      <c r="A2100" s="184"/>
    </row>
    <row r="2101" spans="1:1" ht="12.75" x14ac:dyDescent="0.2">
      <c r="A2101" s="184"/>
    </row>
    <row r="2102" spans="1:1" ht="12.75" x14ac:dyDescent="0.2">
      <c r="A2102" s="184"/>
    </row>
    <row r="2103" spans="1:1" ht="12.75" x14ac:dyDescent="0.2">
      <c r="A2103" s="184"/>
    </row>
    <row r="2104" spans="1:1" ht="12.75" x14ac:dyDescent="0.2">
      <c r="A2104" s="184"/>
    </row>
    <row r="2105" spans="1:1" ht="12.75" x14ac:dyDescent="0.2">
      <c r="A2105" s="184"/>
    </row>
    <row r="2106" spans="1:1" ht="12.75" x14ac:dyDescent="0.2">
      <c r="A2106" s="184"/>
    </row>
    <row r="2107" spans="1:1" ht="12.75" x14ac:dyDescent="0.2">
      <c r="A2107" s="184"/>
    </row>
    <row r="2108" spans="1:1" ht="12.75" x14ac:dyDescent="0.2">
      <c r="A2108" s="184"/>
    </row>
    <row r="2109" spans="1:1" ht="12.75" x14ac:dyDescent="0.2">
      <c r="A2109" s="184"/>
    </row>
    <row r="2110" spans="1:1" ht="12.75" x14ac:dyDescent="0.2">
      <c r="A2110" s="184"/>
    </row>
    <row r="2111" spans="1:1" ht="12.75" x14ac:dyDescent="0.2">
      <c r="A2111" s="184"/>
    </row>
    <row r="2112" spans="1:1" ht="12.75" x14ac:dyDescent="0.2">
      <c r="A2112" s="184"/>
    </row>
    <row r="2113" spans="1:1" ht="12.75" x14ac:dyDescent="0.2">
      <c r="A2113" s="184"/>
    </row>
    <row r="2114" spans="1:1" ht="12.75" x14ac:dyDescent="0.2">
      <c r="A2114" s="184"/>
    </row>
    <row r="2115" spans="1:1" ht="12.75" x14ac:dyDescent="0.2">
      <c r="A2115" s="184"/>
    </row>
    <row r="2116" spans="1:1" ht="12.75" x14ac:dyDescent="0.2">
      <c r="A2116" s="184"/>
    </row>
    <row r="2117" spans="1:1" ht="12.75" x14ac:dyDescent="0.2">
      <c r="A2117" s="184"/>
    </row>
    <row r="2118" spans="1:1" ht="12.75" x14ac:dyDescent="0.2">
      <c r="A2118" s="184"/>
    </row>
    <row r="2119" spans="1:1" ht="12.75" x14ac:dyDescent="0.2">
      <c r="A2119" s="184"/>
    </row>
    <row r="2120" spans="1:1" ht="12.75" x14ac:dyDescent="0.2">
      <c r="A2120" s="184"/>
    </row>
    <row r="2121" spans="1:1" ht="12.75" x14ac:dyDescent="0.2">
      <c r="A2121" s="184"/>
    </row>
    <row r="2122" spans="1:1" ht="12.75" x14ac:dyDescent="0.2">
      <c r="A2122" s="184"/>
    </row>
    <row r="2123" spans="1:1" ht="12.75" x14ac:dyDescent="0.2">
      <c r="A2123" s="184"/>
    </row>
    <row r="2124" spans="1:1" ht="12.75" x14ac:dyDescent="0.2">
      <c r="A2124" s="184"/>
    </row>
    <row r="2125" spans="1:1" ht="12.75" x14ac:dyDescent="0.2">
      <c r="A2125" s="184"/>
    </row>
    <row r="2126" spans="1:1" ht="12.75" x14ac:dyDescent="0.2">
      <c r="A2126" s="184"/>
    </row>
    <row r="2127" spans="1:1" ht="12.75" x14ac:dyDescent="0.2">
      <c r="A2127" s="184"/>
    </row>
    <row r="2128" spans="1:1" ht="12.75" x14ac:dyDescent="0.2">
      <c r="A2128" s="184"/>
    </row>
    <row r="2129" spans="1:1" ht="12.75" x14ac:dyDescent="0.2">
      <c r="A2129" s="184"/>
    </row>
    <row r="2130" spans="1:1" ht="12.75" x14ac:dyDescent="0.2">
      <c r="A2130" s="184"/>
    </row>
    <row r="2131" spans="1:1" ht="12.75" x14ac:dyDescent="0.2">
      <c r="A2131" s="184"/>
    </row>
    <row r="2132" spans="1:1" ht="12.75" x14ac:dyDescent="0.2">
      <c r="A2132" s="184"/>
    </row>
    <row r="2133" spans="1:1" ht="12.75" x14ac:dyDescent="0.2">
      <c r="A2133" s="184"/>
    </row>
    <row r="2134" spans="1:1" ht="12.75" x14ac:dyDescent="0.2">
      <c r="A2134" s="184"/>
    </row>
    <row r="2135" spans="1:1" ht="12.75" x14ac:dyDescent="0.2">
      <c r="A2135" s="184"/>
    </row>
    <row r="2136" spans="1:1" ht="12.75" x14ac:dyDescent="0.2">
      <c r="A2136" s="184"/>
    </row>
    <row r="2137" spans="1:1" ht="12.75" x14ac:dyDescent="0.2">
      <c r="A2137" s="184"/>
    </row>
    <row r="2138" spans="1:1" ht="12.75" x14ac:dyDescent="0.2">
      <c r="A2138" s="184"/>
    </row>
    <row r="2139" spans="1:1" ht="12.75" x14ac:dyDescent="0.2">
      <c r="A2139" s="184"/>
    </row>
    <row r="2140" spans="1:1" ht="12.75" x14ac:dyDescent="0.2">
      <c r="A2140" s="184"/>
    </row>
    <row r="2141" spans="1:1" ht="12.75" x14ac:dyDescent="0.2">
      <c r="A2141" s="184"/>
    </row>
    <row r="2142" spans="1:1" ht="12.75" x14ac:dyDescent="0.2">
      <c r="A2142" s="184"/>
    </row>
    <row r="2143" spans="1:1" ht="12.75" x14ac:dyDescent="0.2">
      <c r="A2143" s="184"/>
    </row>
    <row r="2144" spans="1:1" ht="12.75" x14ac:dyDescent="0.2">
      <c r="A2144" s="184"/>
    </row>
    <row r="2145" spans="1:1" ht="12.75" x14ac:dyDescent="0.2">
      <c r="A2145" s="184"/>
    </row>
    <row r="2146" spans="1:1" ht="12.75" x14ac:dyDescent="0.2">
      <c r="A2146" s="184"/>
    </row>
    <row r="2147" spans="1:1" ht="12.75" x14ac:dyDescent="0.2">
      <c r="A2147" s="184"/>
    </row>
    <row r="2148" spans="1:1" ht="12.75" x14ac:dyDescent="0.2">
      <c r="A2148" s="184"/>
    </row>
    <row r="2149" spans="1:1" ht="12.75" x14ac:dyDescent="0.2">
      <c r="A2149" s="184"/>
    </row>
    <row r="2150" spans="1:1" ht="12.75" x14ac:dyDescent="0.2">
      <c r="A2150" s="184"/>
    </row>
    <row r="2151" spans="1:1" ht="12.75" x14ac:dyDescent="0.2">
      <c r="A2151" s="184"/>
    </row>
    <row r="2152" spans="1:1" ht="12.75" x14ac:dyDescent="0.2">
      <c r="A2152" s="184"/>
    </row>
    <row r="2153" spans="1:1" ht="12.75" x14ac:dyDescent="0.2">
      <c r="A2153" s="184"/>
    </row>
    <row r="2154" spans="1:1" ht="12.75" x14ac:dyDescent="0.2">
      <c r="A2154" s="184"/>
    </row>
    <row r="2155" spans="1:1" ht="12.75" x14ac:dyDescent="0.2">
      <c r="A2155" s="184"/>
    </row>
    <row r="2156" spans="1:1" ht="12.75" x14ac:dyDescent="0.2">
      <c r="A2156" s="184"/>
    </row>
    <row r="2157" spans="1:1" ht="12.75" x14ac:dyDescent="0.2">
      <c r="A2157" s="184"/>
    </row>
    <row r="2158" spans="1:1" ht="12.75" x14ac:dyDescent="0.2">
      <c r="A2158" s="184"/>
    </row>
    <row r="2159" spans="1:1" ht="12.75" x14ac:dyDescent="0.2">
      <c r="A2159" s="184"/>
    </row>
    <row r="2160" spans="1:1" ht="12.75" x14ac:dyDescent="0.2">
      <c r="A2160" s="184"/>
    </row>
    <row r="2161" spans="1:1" ht="12.75" x14ac:dyDescent="0.2">
      <c r="A2161" s="184"/>
    </row>
    <row r="2162" spans="1:1" ht="12.75" x14ac:dyDescent="0.2">
      <c r="A2162" s="184"/>
    </row>
    <row r="2163" spans="1:1" ht="12.75" x14ac:dyDescent="0.2">
      <c r="A2163" s="184"/>
    </row>
    <row r="2164" spans="1:1" ht="12.75" x14ac:dyDescent="0.2">
      <c r="A2164" s="184"/>
    </row>
    <row r="2165" spans="1:1" ht="12.75" x14ac:dyDescent="0.2">
      <c r="A2165" s="184"/>
    </row>
    <row r="2166" spans="1:1" ht="12.75" x14ac:dyDescent="0.2">
      <c r="A2166" s="184"/>
    </row>
    <row r="2167" spans="1:1" ht="12.75" x14ac:dyDescent="0.2">
      <c r="A2167" s="184"/>
    </row>
    <row r="2168" spans="1:1" ht="12.75" x14ac:dyDescent="0.2">
      <c r="A2168" s="184"/>
    </row>
    <row r="2169" spans="1:1" ht="12.75" x14ac:dyDescent="0.2">
      <c r="A2169" s="184"/>
    </row>
    <row r="2170" spans="1:1" ht="12.75" x14ac:dyDescent="0.2">
      <c r="A2170" s="184"/>
    </row>
    <row r="2171" spans="1:1" ht="12.75" x14ac:dyDescent="0.2">
      <c r="A2171" s="184"/>
    </row>
    <row r="2172" spans="1:1" ht="12.75" x14ac:dyDescent="0.2">
      <c r="A2172" s="184"/>
    </row>
    <row r="2173" spans="1:1" ht="12.75" x14ac:dyDescent="0.2">
      <c r="A2173" s="184"/>
    </row>
    <row r="2174" spans="1:1" ht="12.75" x14ac:dyDescent="0.2">
      <c r="A2174" s="184"/>
    </row>
    <row r="2175" spans="1:1" ht="12.75" x14ac:dyDescent="0.2">
      <c r="A2175" s="184"/>
    </row>
    <row r="2176" spans="1:1" ht="12.75" x14ac:dyDescent="0.2">
      <c r="A2176" s="184"/>
    </row>
    <row r="2177" spans="1:1" ht="12.75" x14ac:dyDescent="0.2">
      <c r="A2177" s="184"/>
    </row>
    <row r="2178" spans="1:1" ht="12.75" x14ac:dyDescent="0.2">
      <c r="A2178" s="184"/>
    </row>
    <row r="2179" spans="1:1" ht="12.75" x14ac:dyDescent="0.2">
      <c r="A2179" s="184"/>
    </row>
    <row r="2180" spans="1:1" ht="12.75" x14ac:dyDescent="0.2">
      <c r="A2180" s="184"/>
    </row>
    <row r="2181" spans="1:1" ht="12.75" x14ac:dyDescent="0.2">
      <c r="A2181" s="184"/>
    </row>
    <row r="2182" spans="1:1" ht="12.75" x14ac:dyDescent="0.2">
      <c r="A2182" s="184"/>
    </row>
    <row r="2183" spans="1:1" ht="12.75" x14ac:dyDescent="0.2">
      <c r="A2183" s="184"/>
    </row>
    <row r="2184" spans="1:1" ht="12.75" x14ac:dyDescent="0.2">
      <c r="A2184" s="184"/>
    </row>
    <row r="2185" spans="1:1" ht="12.75" x14ac:dyDescent="0.2">
      <c r="A2185" s="184"/>
    </row>
    <row r="2186" spans="1:1" ht="12.75" x14ac:dyDescent="0.2">
      <c r="A2186" s="184"/>
    </row>
    <row r="2187" spans="1:1" ht="12.75" x14ac:dyDescent="0.2">
      <c r="A2187" s="184"/>
    </row>
    <row r="2188" spans="1:1" ht="12.75" x14ac:dyDescent="0.2">
      <c r="A2188" s="184"/>
    </row>
    <row r="2189" spans="1:1" ht="12.75" x14ac:dyDescent="0.2">
      <c r="A2189" s="184"/>
    </row>
    <row r="2190" spans="1:1" ht="12.75" x14ac:dyDescent="0.2">
      <c r="A2190" s="184"/>
    </row>
    <row r="2191" spans="1:1" ht="12.75" x14ac:dyDescent="0.2">
      <c r="A2191" s="184"/>
    </row>
    <row r="2192" spans="1:1" ht="12.75" x14ac:dyDescent="0.2">
      <c r="A2192" s="184"/>
    </row>
    <row r="2193" spans="1:1" ht="12.75" x14ac:dyDescent="0.2">
      <c r="A2193" s="184"/>
    </row>
    <row r="2194" spans="1:1" ht="12.75" x14ac:dyDescent="0.2">
      <c r="A2194" s="184"/>
    </row>
    <row r="2195" spans="1:1" ht="12.75" x14ac:dyDescent="0.2">
      <c r="A2195" s="184"/>
    </row>
    <row r="2196" spans="1:1" ht="12.75" x14ac:dyDescent="0.2">
      <c r="A2196" s="184"/>
    </row>
    <row r="2197" spans="1:1" ht="12.75" x14ac:dyDescent="0.2">
      <c r="A2197" s="184"/>
    </row>
    <row r="2198" spans="1:1" ht="12.75" x14ac:dyDescent="0.2">
      <c r="A2198" s="184"/>
    </row>
    <row r="2199" spans="1:1" ht="12.75" x14ac:dyDescent="0.2">
      <c r="A2199" s="184"/>
    </row>
    <row r="2200" spans="1:1" ht="12.75" x14ac:dyDescent="0.2">
      <c r="A2200" s="184"/>
    </row>
    <row r="2201" spans="1:1" ht="12.75" x14ac:dyDescent="0.2">
      <c r="A2201" s="184"/>
    </row>
    <row r="2202" spans="1:1" ht="12.75" x14ac:dyDescent="0.2">
      <c r="A2202" s="184"/>
    </row>
    <row r="2203" spans="1:1" ht="12.75" x14ac:dyDescent="0.2">
      <c r="A2203" s="184"/>
    </row>
    <row r="2204" spans="1:1" ht="12.75" x14ac:dyDescent="0.2">
      <c r="A2204" s="184"/>
    </row>
    <row r="2205" spans="1:1" ht="12.75" x14ac:dyDescent="0.2">
      <c r="A2205" s="184"/>
    </row>
    <row r="2206" spans="1:1" ht="12.75" x14ac:dyDescent="0.2">
      <c r="A2206" s="184"/>
    </row>
    <row r="2207" spans="1:1" ht="12.75" x14ac:dyDescent="0.2">
      <c r="A2207" s="184"/>
    </row>
    <row r="2208" spans="1:1" ht="12.75" x14ac:dyDescent="0.2">
      <c r="A2208" s="184"/>
    </row>
    <row r="2209" spans="1:1" ht="12.75" x14ac:dyDescent="0.2">
      <c r="A2209" s="184"/>
    </row>
    <row r="2210" spans="1:1" ht="12.75" x14ac:dyDescent="0.2">
      <c r="A2210" s="184"/>
    </row>
    <row r="2211" spans="1:1" ht="12.75" x14ac:dyDescent="0.2">
      <c r="A2211" s="184"/>
    </row>
    <row r="2212" spans="1:1" ht="12.75" x14ac:dyDescent="0.2">
      <c r="A2212" s="184"/>
    </row>
    <row r="2213" spans="1:1" ht="12.75" x14ac:dyDescent="0.2">
      <c r="A2213" s="184"/>
    </row>
    <row r="2214" spans="1:1" ht="12.75" x14ac:dyDescent="0.2">
      <c r="A2214" s="184"/>
    </row>
    <row r="2215" spans="1:1" ht="12.75" x14ac:dyDescent="0.2">
      <c r="A2215" s="184"/>
    </row>
    <row r="2216" spans="1:1" ht="12.75" x14ac:dyDescent="0.2">
      <c r="A2216" s="184"/>
    </row>
    <row r="2217" spans="1:1" ht="12.75" x14ac:dyDescent="0.2">
      <c r="A2217" s="184"/>
    </row>
    <row r="2218" spans="1:1" ht="12.75" x14ac:dyDescent="0.2">
      <c r="A2218" s="184"/>
    </row>
    <row r="2219" spans="1:1" ht="12.75" x14ac:dyDescent="0.2">
      <c r="A2219" s="184"/>
    </row>
    <row r="2220" spans="1:1" ht="12.75" x14ac:dyDescent="0.2">
      <c r="A2220" s="184"/>
    </row>
    <row r="2221" spans="1:1" ht="12.75" x14ac:dyDescent="0.2">
      <c r="A2221" s="184"/>
    </row>
    <row r="2222" spans="1:1" ht="12.75" x14ac:dyDescent="0.2">
      <c r="A2222" s="184"/>
    </row>
    <row r="2223" spans="1:1" ht="12.75" x14ac:dyDescent="0.2">
      <c r="A2223" s="184"/>
    </row>
    <row r="2224" spans="1:1" ht="12.75" x14ac:dyDescent="0.2">
      <c r="A2224" s="184"/>
    </row>
    <row r="2225" spans="1:1" ht="12.75" x14ac:dyDescent="0.2">
      <c r="A2225" s="184"/>
    </row>
    <row r="2226" spans="1:1" ht="12.75" x14ac:dyDescent="0.2">
      <c r="A2226" s="184"/>
    </row>
    <row r="2227" spans="1:1" ht="12.75" x14ac:dyDescent="0.2">
      <c r="A2227" s="184"/>
    </row>
    <row r="2228" spans="1:1" ht="12.75" x14ac:dyDescent="0.2">
      <c r="A2228" s="184"/>
    </row>
    <row r="2229" spans="1:1" ht="12.75" x14ac:dyDescent="0.2">
      <c r="A2229" s="184"/>
    </row>
    <row r="2230" spans="1:1" ht="12.75" x14ac:dyDescent="0.2">
      <c r="A2230" s="184"/>
    </row>
    <row r="2231" spans="1:1" ht="12.75" x14ac:dyDescent="0.2">
      <c r="A2231" s="184"/>
    </row>
    <row r="2232" spans="1:1" ht="12.75" x14ac:dyDescent="0.2">
      <c r="A2232" s="184"/>
    </row>
    <row r="2233" spans="1:1" ht="12.75" x14ac:dyDescent="0.2">
      <c r="A2233" s="184"/>
    </row>
    <row r="2234" spans="1:1" ht="12.75" x14ac:dyDescent="0.2">
      <c r="A2234" s="184"/>
    </row>
    <row r="2235" spans="1:1" ht="12.75" x14ac:dyDescent="0.2">
      <c r="A2235" s="184"/>
    </row>
    <row r="2236" spans="1:1" ht="12.75" x14ac:dyDescent="0.2">
      <c r="A2236" s="184"/>
    </row>
    <row r="2237" spans="1:1" ht="12.75" x14ac:dyDescent="0.2">
      <c r="A2237" s="184"/>
    </row>
    <row r="2238" spans="1:1" ht="12.75" x14ac:dyDescent="0.2">
      <c r="A2238" s="184"/>
    </row>
    <row r="2239" spans="1:1" ht="12.75" x14ac:dyDescent="0.2">
      <c r="A2239" s="184"/>
    </row>
    <row r="2240" spans="1:1" ht="12.75" x14ac:dyDescent="0.2">
      <c r="A2240" s="184"/>
    </row>
    <row r="2241" spans="1:1" ht="12.75" x14ac:dyDescent="0.2">
      <c r="A2241" s="184"/>
    </row>
    <row r="2242" spans="1:1" ht="12.75" x14ac:dyDescent="0.2">
      <c r="A2242" s="184"/>
    </row>
    <row r="2243" spans="1:1" ht="12.75" x14ac:dyDescent="0.2">
      <c r="A2243" s="184"/>
    </row>
    <row r="2244" spans="1:1" ht="12.75" x14ac:dyDescent="0.2">
      <c r="A2244" s="184"/>
    </row>
    <row r="2245" spans="1:1" ht="12.75" x14ac:dyDescent="0.2">
      <c r="A2245" s="184"/>
    </row>
    <row r="2246" spans="1:1" ht="12.75" x14ac:dyDescent="0.2">
      <c r="A2246" s="184"/>
    </row>
    <row r="2247" spans="1:1" ht="12.75" x14ac:dyDescent="0.2">
      <c r="A2247" s="184"/>
    </row>
    <row r="2248" spans="1:1" ht="12.75" x14ac:dyDescent="0.2">
      <c r="A2248" s="184"/>
    </row>
    <row r="2249" spans="1:1" ht="12.75" x14ac:dyDescent="0.2">
      <c r="A2249" s="184"/>
    </row>
    <row r="2250" spans="1:1" ht="12.75" x14ac:dyDescent="0.2">
      <c r="A2250" s="184"/>
    </row>
    <row r="2251" spans="1:1" ht="12.75" x14ac:dyDescent="0.2">
      <c r="A2251" s="184"/>
    </row>
    <row r="2252" spans="1:1" ht="12.75" x14ac:dyDescent="0.2">
      <c r="A2252" s="184"/>
    </row>
    <row r="2253" spans="1:1" ht="12.75" x14ac:dyDescent="0.2">
      <c r="A2253" s="184"/>
    </row>
    <row r="2254" spans="1:1" ht="12.75" x14ac:dyDescent="0.2">
      <c r="A2254" s="184"/>
    </row>
    <row r="2255" spans="1:1" ht="12.75" x14ac:dyDescent="0.2">
      <c r="A2255" s="184"/>
    </row>
    <row r="2256" spans="1:1" ht="12.75" x14ac:dyDescent="0.2">
      <c r="A2256" s="184"/>
    </row>
    <row r="2257" spans="1:1" ht="12.75" x14ac:dyDescent="0.2">
      <c r="A2257" s="184"/>
    </row>
    <row r="2258" spans="1:1" ht="12.75" x14ac:dyDescent="0.2">
      <c r="A2258" s="184"/>
    </row>
    <row r="2259" spans="1:1" ht="12.75" x14ac:dyDescent="0.2">
      <c r="A2259" s="184"/>
    </row>
    <row r="2260" spans="1:1" ht="12.75" x14ac:dyDescent="0.2">
      <c r="A2260" s="184"/>
    </row>
    <row r="2261" spans="1:1" ht="12.75" x14ac:dyDescent="0.2">
      <c r="A2261" s="184"/>
    </row>
    <row r="2262" spans="1:1" ht="12.75" x14ac:dyDescent="0.2">
      <c r="A2262" s="184"/>
    </row>
    <row r="2263" spans="1:1" ht="12.75" x14ac:dyDescent="0.2">
      <c r="A2263" s="184"/>
    </row>
    <row r="2264" spans="1:1" ht="12.75" x14ac:dyDescent="0.2">
      <c r="A2264" s="184"/>
    </row>
    <row r="2265" spans="1:1" ht="12.75" x14ac:dyDescent="0.2">
      <c r="A2265" s="184"/>
    </row>
    <row r="2266" spans="1:1" ht="12.75" x14ac:dyDescent="0.2">
      <c r="A2266" s="184"/>
    </row>
    <row r="2267" spans="1:1" ht="12.75" x14ac:dyDescent="0.2">
      <c r="A2267" s="184"/>
    </row>
    <row r="2268" spans="1:1" ht="12.75" x14ac:dyDescent="0.2">
      <c r="A2268" s="184"/>
    </row>
    <row r="2269" spans="1:1" ht="12.75" x14ac:dyDescent="0.2">
      <c r="A2269" s="184"/>
    </row>
    <row r="2270" spans="1:1" ht="12.75" x14ac:dyDescent="0.2">
      <c r="A2270" s="184"/>
    </row>
    <row r="2271" spans="1:1" ht="12.75" x14ac:dyDescent="0.2">
      <c r="A2271" s="184"/>
    </row>
    <row r="2272" spans="1:1" ht="12.75" x14ac:dyDescent="0.2">
      <c r="A2272" s="184"/>
    </row>
    <row r="2273" spans="1:1" ht="12.75" x14ac:dyDescent="0.2">
      <c r="A2273" s="184"/>
    </row>
    <row r="2274" spans="1:1" ht="12.75" x14ac:dyDescent="0.2">
      <c r="A2274" s="184"/>
    </row>
    <row r="2275" spans="1:1" ht="12.75" x14ac:dyDescent="0.2">
      <c r="A2275" s="184"/>
    </row>
    <row r="2276" spans="1:1" ht="12.75" x14ac:dyDescent="0.2">
      <c r="A2276" s="184"/>
    </row>
    <row r="2277" spans="1:1" ht="12.75" x14ac:dyDescent="0.2">
      <c r="A2277" s="184"/>
    </row>
    <row r="2278" spans="1:1" ht="12.75" x14ac:dyDescent="0.2">
      <c r="A2278" s="184"/>
    </row>
    <row r="2279" spans="1:1" ht="12.75" x14ac:dyDescent="0.2">
      <c r="A2279" s="184"/>
    </row>
    <row r="2280" spans="1:1" ht="12.75" x14ac:dyDescent="0.2">
      <c r="A2280" s="184"/>
    </row>
    <row r="2281" spans="1:1" ht="12.75" x14ac:dyDescent="0.2">
      <c r="A2281" s="184"/>
    </row>
    <row r="2282" spans="1:1" ht="12.75" x14ac:dyDescent="0.2">
      <c r="A2282" s="184"/>
    </row>
    <row r="2283" spans="1:1" ht="12.75" x14ac:dyDescent="0.2">
      <c r="A2283" s="184"/>
    </row>
    <row r="2284" spans="1:1" ht="12.75" x14ac:dyDescent="0.2">
      <c r="A2284" s="184"/>
    </row>
    <row r="2285" spans="1:1" ht="12.75" x14ac:dyDescent="0.2">
      <c r="A2285" s="184"/>
    </row>
    <row r="2286" spans="1:1" ht="12.75" x14ac:dyDescent="0.2">
      <c r="A2286" s="184"/>
    </row>
    <row r="2287" spans="1:1" ht="12.75" x14ac:dyDescent="0.2">
      <c r="A2287" s="184"/>
    </row>
    <row r="2288" spans="1:1" ht="12.75" x14ac:dyDescent="0.2">
      <c r="A2288" s="184"/>
    </row>
    <row r="2289" spans="1:1" ht="12.75" x14ac:dyDescent="0.2">
      <c r="A2289" s="184"/>
    </row>
    <row r="2290" spans="1:1" ht="12.75" x14ac:dyDescent="0.2">
      <c r="A2290" s="184"/>
    </row>
    <row r="2291" spans="1:1" ht="12.75" x14ac:dyDescent="0.2">
      <c r="A2291" s="184"/>
    </row>
    <row r="2292" spans="1:1" ht="12.75" x14ac:dyDescent="0.2">
      <c r="A2292" s="184"/>
    </row>
    <row r="2293" spans="1:1" ht="12.75" x14ac:dyDescent="0.2">
      <c r="A2293" s="184"/>
    </row>
    <row r="2294" spans="1:1" ht="12.75" x14ac:dyDescent="0.2">
      <c r="A2294" s="184"/>
    </row>
    <row r="2295" spans="1:1" ht="12.75" x14ac:dyDescent="0.2">
      <c r="A2295" s="184"/>
    </row>
    <row r="2296" spans="1:1" ht="12.75" x14ac:dyDescent="0.2">
      <c r="A2296" s="184"/>
    </row>
    <row r="2297" spans="1:1" ht="12.75" x14ac:dyDescent="0.2">
      <c r="A2297" s="184"/>
    </row>
    <row r="2298" spans="1:1" ht="12.75" x14ac:dyDescent="0.2">
      <c r="A2298" s="184"/>
    </row>
    <row r="2299" spans="1:1" ht="12.75" x14ac:dyDescent="0.2">
      <c r="A2299" s="184"/>
    </row>
    <row r="2300" spans="1:1" ht="12.75" x14ac:dyDescent="0.2">
      <c r="A2300" s="184"/>
    </row>
    <row r="2301" spans="1:1" ht="12.75" x14ac:dyDescent="0.2">
      <c r="A2301" s="184"/>
    </row>
    <row r="2302" spans="1:1" ht="12.75" x14ac:dyDescent="0.2">
      <c r="A2302" s="184"/>
    </row>
    <row r="2303" spans="1:1" ht="12.75" x14ac:dyDescent="0.2">
      <c r="A2303" s="184"/>
    </row>
    <row r="2304" spans="1:1" ht="12.75" x14ac:dyDescent="0.2">
      <c r="A2304" s="184"/>
    </row>
    <row r="2305" spans="1:1" ht="12.75" x14ac:dyDescent="0.2">
      <c r="A2305" s="184"/>
    </row>
    <row r="2306" spans="1:1" ht="12.75" x14ac:dyDescent="0.2">
      <c r="A2306" s="184"/>
    </row>
    <row r="2307" spans="1:1" ht="12.75" x14ac:dyDescent="0.2">
      <c r="A2307" s="184"/>
    </row>
    <row r="2308" spans="1:1" ht="12.75" x14ac:dyDescent="0.2">
      <c r="A2308" s="184"/>
    </row>
    <row r="2309" spans="1:1" ht="12.75" x14ac:dyDescent="0.2">
      <c r="A2309" s="184"/>
    </row>
  </sheetData>
  <mergeCells count="5">
    <mergeCell ref="A3:I3"/>
    <mergeCell ref="A4:I4"/>
    <mergeCell ref="A5:I5"/>
    <mergeCell ref="A6:I6"/>
    <mergeCell ref="P38:P39"/>
  </mergeCells>
  <hyperlinks>
    <hyperlink ref="I41" location="'ESTADO DE SITUACION'!C18" display="'ESTADO DE SITUACION'!C18"/>
    <hyperlink ref="I44" location="'ESTADO DE SITUACION'!C19" display="'ESTADO DE SITUACION'!C19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tabColor rgb="FF92D050"/>
  </sheetPr>
  <dimension ref="A1:L225"/>
  <sheetViews>
    <sheetView topLeftCell="A22" zoomScaleNormal="100" workbookViewId="0">
      <selection activeCell="F19" sqref="F19"/>
    </sheetView>
  </sheetViews>
  <sheetFormatPr baseColWidth="10" defaultColWidth="8.85546875" defaultRowHeight="26.25" customHeight="1" x14ac:dyDescent="0.2"/>
  <cols>
    <col min="1" max="1" width="4.7109375" style="239" customWidth="1"/>
    <col min="2" max="2" width="15" style="240" customWidth="1"/>
    <col min="3" max="3" width="9" style="240" customWidth="1"/>
    <col min="4" max="4" width="22.85546875" style="242" customWidth="1"/>
    <col min="5" max="5" width="26.85546875" style="242" customWidth="1"/>
    <col min="6" max="6" width="16" style="213" customWidth="1"/>
    <col min="7" max="7" width="15.28515625" style="214" customWidth="1"/>
    <col min="8" max="8" width="16.5703125" style="240" customWidth="1"/>
    <col min="9" max="9" width="11.140625" style="241" customWidth="1"/>
    <col min="10" max="10" width="24.7109375" style="204" customWidth="1"/>
    <col min="11" max="16384" width="8.85546875" style="204"/>
  </cols>
  <sheetData>
    <row r="1" spans="1:10" ht="12.75" x14ac:dyDescent="0.2">
      <c r="A1" s="538" t="s">
        <v>118</v>
      </c>
      <c r="B1" s="538"/>
      <c r="C1" s="538"/>
      <c r="D1" s="538"/>
      <c r="E1" s="538"/>
      <c r="F1" s="538"/>
      <c r="G1" s="538"/>
      <c r="H1" s="538"/>
      <c r="I1" s="538"/>
      <c r="J1" s="538"/>
    </row>
    <row r="2" spans="1:10" ht="12.75" x14ac:dyDescent="0.2">
      <c r="A2" s="538" t="s">
        <v>119</v>
      </c>
      <c r="B2" s="538"/>
      <c r="C2" s="538"/>
      <c r="D2" s="538"/>
      <c r="E2" s="538"/>
      <c r="F2" s="538"/>
      <c r="G2" s="538"/>
      <c r="H2" s="538"/>
      <c r="I2" s="538"/>
      <c r="J2" s="538"/>
    </row>
    <row r="3" spans="1:10" ht="12.75" x14ac:dyDescent="0.2">
      <c r="A3" s="538" t="s">
        <v>344</v>
      </c>
      <c r="B3" s="538"/>
      <c r="C3" s="538"/>
      <c r="D3" s="538"/>
      <c r="E3" s="538"/>
      <c r="F3" s="538"/>
      <c r="G3" s="538"/>
      <c r="H3" s="538"/>
      <c r="I3" s="538"/>
      <c r="J3" s="538"/>
    </row>
    <row r="4" spans="1:10" ht="12.75" x14ac:dyDescent="0.2">
      <c r="A4" s="538" t="s">
        <v>120</v>
      </c>
      <c r="B4" s="538"/>
      <c r="C4" s="538"/>
      <c r="D4" s="538"/>
      <c r="E4" s="538"/>
      <c r="F4" s="538"/>
      <c r="G4" s="538"/>
      <c r="H4" s="538"/>
      <c r="I4" s="538"/>
      <c r="J4" s="538"/>
    </row>
    <row r="5" spans="1:10" ht="26.25" customHeight="1" x14ac:dyDescent="0.2">
      <c r="A5" s="205"/>
      <c r="B5" s="206"/>
      <c r="C5" s="206"/>
      <c r="D5" s="207"/>
      <c r="E5" s="207"/>
      <c r="F5" s="208"/>
      <c r="G5" s="206"/>
      <c r="H5" s="206"/>
      <c r="I5" s="206"/>
      <c r="J5" s="205"/>
    </row>
    <row r="6" spans="1:10" ht="26.25" customHeight="1" x14ac:dyDescent="0.2">
      <c r="A6" s="209" t="s">
        <v>121</v>
      </c>
      <c r="B6" s="210"/>
      <c r="C6" s="210"/>
      <c r="D6" s="211"/>
      <c r="E6" s="212"/>
      <c r="H6" s="215"/>
      <c r="I6" s="216"/>
    </row>
    <row r="7" spans="1:10" ht="26.25" customHeight="1" thickBot="1" x14ac:dyDescent="0.25">
      <c r="A7" s="209"/>
      <c r="B7" s="210"/>
      <c r="C7" s="210"/>
      <c r="D7" s="211"/>
      <c r="E7" s="212"/>
      <c r="H7" s="215"/>
      <c r="I7" s="216"/>
    </row>
    <row r="8" spans="1:10" s="223" customFormat="1" ht="26.25" customHeight="1" x14ac:dyDescent="0.2">
      <c r="A8" s="217" t="s">
        <v>29</v>
      </c>
      <c r="B8" s="218" t="s">
        <v>122</v>
      </c>
      <c r="C8" s="218" t="s">
        <v>123</v>
      </c>
      <c r="D8" s="219" t="s">
        <v>124</v>
      </c>
      <c r="E8" s="219" t="s">
        <v>125</v>
      </c>
      <c r="F8" s="220" t="s">
        <v>126</v>
      </c>
      <c r="G8" s="221" t="s">
        <v>127</v>
      </c>
      <c r="H8" s="218" t="s">
        <v>128</v>
      </c>
      <c r="I8" s="218" t="s">
        <v>129</v>
      </c>
      <c r="J8" s="222" t="s">
        <v>130</v>
      </c>
    </row>
    <row r="9" spans="1:10" s="225" customFormat="1" ht="32.25" customHeight="1" x14ac:dyDescent="0.15">
      <c r="A9" s="224">
        <v>1</v>
      </c>
      <c r="B9" s="396" t="s">
        <v>131</v>
      </c>
      <c r="C9" s="397">
        <v>686</v>
      </c>
      <c r="D9" s="398" t="s">
        <v>132</v>
      </c>
      <c r="E9" s="398" t="s">
        <v>133</v>
      </c>
      <c r="F9" s="399">
        <v>14400</v>
      </c>
      <c r="G9" s="397" t="s">
        <v>134</v>
      </c>
      <c r="H9" s="400">
        <v>43123</v>
      </c>
      <c r="I9" s="400"/>
      <c r="J9" s="401" t="s">
        <v>135</v>
      </c>
    </row>
    <row r="10" spans="1:10" s="225" customFormat="1" ht="26.25" customHeight="1" x14ac:dyDescent="0.15">
      <c r="A10" s="224">
        <v>2</v>
      </c>
      <c r="B10" s="396" t="s">
        <v>136</v>
      </c>
      <c r="C10" s="397">
        <v>30</v>
      </c>
      <c r="D10" s="402" t="s">
        <v>137</v>
      </c>
      <c r="E10" s="398" t="s">
        <v>138</v>
      </c>
      <c r="F10" s="399">
        <v>27730</v>
      </c>
      <c r="G10" s="397" t="s">
        <v>134</v>
      </c>
      <c r="H10" s="400">
        <v>43213</v>
      </c>
      <c r="I10" s="400"/>
      <c r="J10" s="401" t="s">
        <v>139</v>
      </c>
    </row>
    <row r="11" spans="1:10" s="225" customFormat="1" ht="26.25" customHeight="1" x14ac:dyDescent="0.15">
      <c r="A11" s="224">
        <v>3</v>
      </c>
      <c r="B11" s="396" t="s">
        <v>140</v>
      </c>
      <c r="C11" s="397">
        <v>7</v>
      </c>
      <c r="D11" s="398" t="s">
        <v>141</v>
      </c>
      <c r="E11" s="398" t="s">
        <v>142</v>
      </c>
      <c r="F11" s="403">
        <v>111125.19</v>
      </c>
      <c r="G11" s="397" t="s">
        <v>134</v>
      </c>
      <c r="H11" s="400">
        <v>43315</v>
      </c>
      <c r="I11" s="400"/>
      <c r="J11" s="401" t="s">
        <v>143</v>
      </c>
    </row>
    <row r="12" spans="1:10" s="225" customFormat="1" ht="26.25" customHeight="1" x14ac:dyDescent="0.15">
      <c r="A12" s="224">
        <v>4</v>
      </c>
      <c r="B12" s="396" t="s">
        <v>144</v>
      </c>
      <c r="C12" s="397">
        <v>8</v>
      </c>
      <c r="D12" s="398" t="s">
        <v>141</v>
      </c>
      <c r="E12" s="398" t="s">
        <v>142</v>
      </c>
      <c r="F12" s="399">
        <v>3600</v>
      </c>
      <c r="G12" s="397" t="s">
        <v>134</v>
      </c>
      <c r="H12" s="400">
        <v>43315</v>
      </c>
      <c r="I12" s="400"/>
      <c r="J12" s="401" t="s">
        <v>143</v>
      </c>
    </row>
    <row r="13" spans="1:10" s="225" customFormat="1" ht="26.25" customHeight="1" x14ac:dyDescent="0.15">
      <c r="A13" s="224">
        <v>5</v>
      </c>
      <c r="B13" s="396" t="s">
        <v>145</v>
      </c>
      <c r="C13" s="397">
        <v>2</v>
      </c>
      <c r="D13" s="398" t="s">
        <v>146</v>
      </c>
      <c r="E13" s="398" t="s">
        <v>147</v>
      </c>
      <c r="F13" s="404">
        <v>16875</v>
      </c>
      <c r="G13" s="397" t="s">
        <v>134</v>
      </c>
      <c r="H13" s="400">
        <v>43406</v>
      </c>
      <c r="I13" s="400"/>
      <c r="J13" s="401" t="s">
        <v>148</v>
      </c>
    </row>
    <row r="14" spans="1:10" s="225" customFormat="1" ht="26.25" customHeight="1" x14ac:dyDescent="0.15">
      <c r="A14" s="224">
        <v>6</v>
      </c>
      <c r="B14" s="396" t="s">
        <v>145</v>
      </c>
      <c r="C14" s="397">
        <v>2</v>
      </c>
      <c r="D14" s="398" t="s">
        <v>149</v>
      </c>
      <c r="E14" s="398" t="s">
        <v>150</v>
      </c>
      <c r="F14" s="405">
        <v>21240</v>
      </c>
      <c r="G14" s="397" t="s">
        <v>134</v>
      </c>
      <c r="H14" s="400">
        <v>43445</v>
      </c>
      <c r="I14" s="400">
        <v>43412</v>
      </c>
      <c r="J14" s="406"/>
    </row>
    <row r="15" spans="1:10" s="225" customFormat="1" ht="26.25" customHeight="1" x14ac:dyDescent="0.15">
      <c r="A15" s="224">
        <v>7</v>
      </c>
      <c r="B15" s="396" t="s">
        <v>151</v>
      </c>
      <c r="C15" s="397">
        <v>57</v>
      </c>
      <c r="D15" s="398" t="s">
        <v>152</v>
      </c>
      <c r="E15" s="398" t="s">
        <v>299</v>
      </c>
      <c r="F15" s="407">
        <v>8802.2999999999993</v>
      </c>
      <c r="G15" s="397" t="s">
        <v>134</v>
      </c>
      <c r="H15" s="400">
        <v>43479</v>
      </c>
      <c r="I15" s="400"/>
      <c r="J15" s="401" t="s">
        <v>153</v>
      </c>
    </row>
    <row r="16" spans="1:10" s="225" customFormat="1" ht="26.25" customHeight="1" x14ac:dyDescent="0.15">
      <c r="A16" s="224">
        <v>8</v>
      </c>
      <c r="B16" s="396" t="s">
        <v>154</v>
      </c>
      <c r="C16" s="397">
        <v>59</v>
      </c>
      <c r="D16" s="398" t="s">
        <v>152</v>
      </c>
      <c r="E16" s="398" t="s">
        <v>300</v>
      </c>
      <c r="F16" s="407">
        <v>8802.2999999999993</v>
      </c>
      <c r="G16" s="397" t="s">
        <v>134</v>
      </c>
      <c r="H16" s="400">
        <v>43479</v>
      </c>
      <c r="I16" s="400"/>
      <c r="J16" s="401" t="s">
        <v>153</v>
      </c>
    </row>
    <row r="17" spans="1:10" s="225" customFormat="1" ht="26.25" customHeight="1" x14ac:dyDescent="0.15">
      <c r="A17" s="224">
        <v>9</v>
      </c>
      <c r="B17" s="396" t="s">
        <v>155</v>
      </c>
      <c r="C17" s="397">
        <v>61</v>
      </c>
      <c r="D17" s="398" t="s">
        <v>152</v>
      </c>
      <c r="E17" s="398" t="s">
        <v>301</v>
      </c>
      <c r="F17" s="407">
        <v>8802.2999999999993</v>
      </c>
      <c r="G17" s="397" t="s">
        <v>134</v>
      </c>
      <c r="H17" s="400">
        <v>43479</v>
      </c>
      <c r="I17" s="400"/>
      <c r="J17" s="401" t="s">
        <v>153</v>
      </c>
    </row>
    <row r="18" spans="1:10" s="225" customFormat="1" ht="26.25" customHeight="1" x14ac:dyDescent="0.15">
      <c r="A18" s="224">
        <v>10</v>
      </c>
      <c r="B18" s="396" t="s">
        <v>156</v>
      </c>
      <c r="C18" s="397">
        <v>63</v>
      </c>
      <c r="D18" s="398" t="s">
        <v>152</v>
      </c>
      <c r="E18" s="398" t="s">
        <v>302</v>
      </c>
      <c r="F18" s="407">
        <v>8802.2999999999993</v>
      </c>
      <c r="G18" s="397" t="s">
        <v>134</v>
      </c>
      <c r="H18" s="400">
        <v>43479</v>
      </c>
      <c r="I18" s="400"/>
      <c r="J18" s="401" t="s">
        <v>153</v>
      </c>
    </row>
    <row r="19" spans="1:10" s="225" customFormat="1" ht="26.25" customHeight="1" x14ac:dyDescent="0.15">
      <c r="A19" s="224">
        <v>11</v>
      </c>
      <c r="B19" s="396" t="s">
        <v>157</v>
      </c>
      <c r="C19" s="397">
        <v>65</v>
      </c>
      <c r="D19" s="398" t="s">
        <v>152</v>
      </c>
      <c r="E19" s="398" t="s">
        <v>303</v>
      </c>
      <c r="F19" s="407">
        <v>8802.2999999999993</v>
      </c>
      <c r="G19" s="397" t="s">
        <v>134</v>
      </c>
      <c r="H19" s="400">
        <v>43479</v>
      </c>
      <c r="I19" s="400"/>
      <c r="J19" s="401" t="s">
        <v>153</v>
      </c>
    </row>
    <row r="20" spans="1:10" s="225" customFormat="1" ht="26.25" customHeight="1" x14ac:dyDescent="0.15">
      <c r="A20" s="224">
        <v>12</v>
      </c>
      <c r="B20" s="396" t="s">
        <v>158</v>
      </c>
      <c r="C20" s="397">
        <v>67</v>
      </c>
      <c r="D20" s="408" t="s">
        <v>152</v>
      </c>
      <c r="E20" s="398" t="s">
        <v>304</v>
      </c>
      <c r="F20" s="407">
        <v>8802.2999999999993</v>
      </c>
      <c r="G20" s="397" t="s">
        <v>134</v>
      </c>
      <c r="H20" s="400">
        <v>43479</v>
      </c>
      <c r="I20" s="400"/>
      <c r="J20" s="401" t="s">
        <v>153</v>
      </c>
    </row>
    <row r="21" spans="1:10" s="225" customFormat="1" ht="26.25" customHeight="1" x14ac:dyDescent="0.15">
      <c r="A21" s="224">
        <v>13</v>
      </c>
      <c r="B21" s="396" t="s">
        <v>159</v>
      </c>
      <c r="C21" s="397">
        <v>18</v>
      </c>
      <c r="D21" s="398" t="s">
        <v>160</v>
      </c>
      <c r="E21" s="398" t="s">
        <v>161</v>
      </c>
      <c r="F21" s="407">
        <v>8909</v>
      </c>
      <c r="G21" s="397" t="s">
        <v>134</v>
      </c>
      <c r="H21" s="400">
        <v>43496</v>
      </c>
      <c r="I21" s="400"/>
      <c r="J21" s="401" t="s">
        <v>162</v>
      </c>
    </row>
    <row r="22" spans="1:10" s="225" customFormat="1" ht="26.25" customHeight="1" x14ac:dyDescent="0.15">
      <c r="A22" s="224">
        <v>14</v>
      </c>
      <c r="B22" s="396" t="s">
        <v>163</v>
      </c>
      <c r="C22" s="397">
        <v>52</v>
      </c>
      <c r="D22" s="398" t="s">
        <v>164</v>
      </c>
      <c r="E22" s="398" t="s">
        <v>165</v>
      </c>
      <c r="F22" s="404">
        <v>137918.39999999999</v>
      </c>
      <c r="G22" s="397" t="s">
        <v>134</v>
      </c>
      <c r="H22" s="400">
        <v>43699</v>
      </c>
      <c r="I22" s="400"/>
      <c r="J22" s="401" t="s">
        <v>148</v>
      </c>
    </row>
    <row r="23" spans="1:10" s="225" customFormat="1" ht="26.25" customHeight="1" x14ac:dyDescent="0.15">
      <c r="A23" s="224">
        <v>15</v>
      </c>
      <c r="B23" s="396" t="s">
        <v>166</v>
      </c>
      <c r="C23" s="397">
        <v>56</v>
      </c>
      <c r="D23" s="398" t="s">
        <v>152</v>
      </c>
      <c r="E23" s="398" t="s">
        <v>305</v>
      </c>
      <c r="F23" s="407">
        <v>35019.69</v>
      </c>
      <c r="G23" s="397" t="s">
        <v>134</v>
      </c>
      <c r="H23" s="400">
        <v>43844</v>
      </c>
      <c r="I23" s="400"/>
      <c r="J23" s="401" t="s">
        <v>153</v>
      </c>
    </row>
    <row r="24" spans="1:10" s="225" customFormat="1" ht="26.25" customHeight="1" x14ac:dyDescent="0.15">
      <c r="A24" s="224">
        <v>16</v>
      </c>
      <c r="B24" s="396" t="s">
        <v>167</v>
      </c>
      <c r="C24" s="397">
        <v>58</v>
      </c>
      <c r="D24" s="398" t="s">
        <v>152</v>
      </c>
      <c r="E24" s="398" t="s">
        <v>306</v>
      </c>
      <c r="F24" s="407">
        <v>35019.69</v>
      </c>
      <c r="G24" s="397" t="s">
        <v>134</v>
      </c>
      <c r="H24" s="400">
        <v>43844</v>
      </c>
      <c r="I24" s="400"/>
      <c r="J24" s="401" t="s">
        <v>153</v>
      </c>
    </row>
    <row r="25" spans="1:10" s="225" customFormat="1" ht="26.25" customHeight="1" x14ac:dyDescent="0.15">
      <c r="A25" s="224">
        <v>17</v>
      </c>
      <c r="B25" s="396" t="s">
        <v>168</v>
      </c>
      <c r="C25" s="397">
        <v>60</v>
      </c>
      <c r="D25" s="398" t="s">
        <v>152</v>
      </c>
      <c r="E25" s="398" t="s">
        <v>307</v>
      </c>
      <c r="F25" s="407">
        <v>35019.69</v>
      </c>
      <c r="G25" s="397" t="s">
        <v>134</v>
      </c>
      <c r="H25" s="400">
        <v>43844</v>
      </c>
      <c r="I25" s="400"/>
      <c r="J25" s="401" t="s">
        <v>153</v>
      </c>
    </row>
    <row r="26" spans="1:10" s="225" customFormat="1" ht="26.25" customHeight="1" x14ac:dyDescent="0.15">
      <c r="A26" s="224">
        <v>18</v>
      </c>
      <c r="B26" s="396" t="s">
        <v>169</v>
      </c>
      <c r="C26" s="397">
        <v>62</v>
      </c>
      <c r="D26" s="398" t="s">
        <v>152</v>
      </c>
      <c r="E26" s="398" t="s">
        <v>308</v>
      </c>
      <c r="F26" s="407">
        <v>35019.69</v>
      </c>
      <c r="G26" s="397" t="s">
        <v>134</v>
      </c>
      <c r="H26" s="400">
        <v>43844</v>
      </c>
      <c r="I26" s="400"/>
      <c r="J26" s="401" t="s">
        <v>153</v>
      </c>
    </row>
    <row r="27" spans="1:10" s="225" customFormat="1" ht="26.25" customHeight="1" x14ac:dyDescent="0.15">
      <c r="A27" s="224">
        <v>19</v>
      </c>
      <c r="B27" s="396" t="s">
        <v>170</v>
      </c>
      <c r="C27" s="397">
        <v>64</v>
      </c>
      <c r="D27" s="398" t="s">
        <v>152</v>
      </c>
      <c r="E27" s="398" t="s">
        <v>309</v>
      </c>
      <c r="F27" s="407">
        <v>35019.69</v>
      </c>
      <c r="G27" s="397" t="s">
        <v>134</v>
      </c>
      <c r="H27" s="400">
        <v>43844</v>
      </c>
      <c r="I27" s="400"/>
      <c r="J27" s="401" t="s">
        <v>153</v>
      </c>
    </row>
    <row r="28" spans="1:10" s="225" customFormat="1" ht="26.25" customHeight="1" x14ac:dyDescent="0.15">
      <c r="A28" s="224">
        <v>20</v>
      </c>
      <c r="B28" s="396" t="s">
        <v>171</v>
      </c>
      <c r="C28" s="397">
        <v>66</v>
      </c>
      <c r="D28" s="398" t="s">
        <v>152</v>
      </c>
      <c r="E28" s="398" t="s">
        <v>310</v>
      </c>
      <c r="F28" s="407">
        <v>35019.69</v>
      </c>
      <c r="G28" s="397" t="s">
        <v>134</v>
      </c>
      <c r="H28" s="400">
        <v>43844</v>
      </c>
      <c r="I28" s="400"/>
      <c r="J28" s="401" t="s">
        <v>153</v>
      </c>
    </row>
    <row r="29" spans="1:10" s="225" customFormat="1" ht="26.25" customHeight="1" x14ac:dyDescent="0.15">
      <c r="A29" s="224">
        <v>21</v>
      </c>
      <c r="B29" s="396" t="s">
        <v>172</v>
      </c>
      <c r="C29" s="397">
        <v>13723</v>
      </c>
      <c r="D29" s="398" t="s">
        <v>173</v>
      </c>
      <c r="E29" s="398" t="s">
        <v>174</v>
      </c>
      <c r="F29" s="407">
        <v>70427</v>
      </c>
      <c r="G29" s="397" t="s">
        <v>134</v>
      </c>
      <c r="H29" s="400">
        <v>43950</v>
      </c>
      <c r="I29" s="400"/>
      <c r="J29" s="401" t="s">
        <v>311</v>
      </c>
    </row>
    <row r="30" spans="1:10" s="225" customFormat="1" ht="26.25" customHeight="1" x14ac:dyDescent="0.15">
      <c r="A30" s="224">
        <v>22</v>
      </c>
      <c r="B30" s="396" t="s">
        <v>175</v>
      </c>
      <c r="C30" s="397">
        <v>13725</v>
      </c>
      <c r="D30" s="398" t="s">
        <v>173</v>
      </c>
      <c r="E30" s="398" t="s">
        <v>174</v>
      </c>
      <c r="F30" s="407">
        <v>116540</v>
      </c>
      <c r="G30" s="397" t="s">
        <v>134</v>
      </c>
      <c r="H30" s="400">
        <v>43950</v>
      </c>
      <c r="I30" s="400"/>
      <c r="J30" s="401" t="s">
        <v>311</v>
      </c>
    </row>
    <row r="31" spans="1:10" s="225" customFormat="1" ht="26.25" customHeight="1" x14ac:dyDescent="0.15">
      <c r="A31" s="224">
        <v>23</v>
      </c>
      <c r="B31" s="396" t="s">
        <v>176</v>
      </c>
      <c r="C31" s="397">
        <v>126</v>
      </c>
      <c r="D31" s="398" t="s">
        <v>177</v>
      </c>
      <c r="E31" s="398" t="s">
        <v>178</v>
      </c>
      <c r="F31" s="407">
        <v>99581.440000000002</v>
      </c>
      <c r="G31" s="397" t="s">
        <v>134</v>
      </c>
      <c r="H31" s="400">
        <v>43951</v>
      </c>
      <c r="I31" s="400"/>
      <c r="J31" s="401" t="s">
        <v>179</v>
      </c>
    </row>
    <row r="32" spans="1:10" s="225" customFormat="1" ht="26.25" customHeight="1" x14ac:dyDescent="0.15">
      <c r="A32" s="224">
        <v>24</v>
      </c>
      <c r="B32" s="396" t="s">
        <v>180</v>
      </c>
      <c r="C32" s="397">
        <v>15246</v>
      </c>
      <c r="D32" s="398" t="s">
        <v>173</v>
      </c>
      <c r="E32" s="398" t="s">
        <v>181</v>
      </c>
      <c r="F32" s="407">
        <v>107135</v>
      </c>
      <c r="G32" s="397" t="s">
        <v>134</v>
      </c>
      <c r="H32" s="400">
        <v>43951</v>
      </c>
      <c r="I32" s="400"/>
      <c r="J32" s="401" t="s">
        <v>311</v>
      </c>
    </row>
    <row r="33" spans="1:10" s="225" customFormat="1" ht="26.25" customHeight="1" x14ac:dyDescent="0.15">
      <c r="A33" s="224">
        <v>25</v>
      </c>
      <c r="B33" s="396" t="s">
        <v>182</v>
      </c>
      <c r="C33" s="397">
        <v>9624</v>
      </c>
      <c r="D33" s="398" t="s">
        <v>173</v>
      </c>
      <c r="E33" s="398" t="s">
        <v>183</v>
      </c>
      <c r="F33" s="407">
        <v>16995</v>
      </c>
      <c r="G33" s="397" t="s">
        <v>134</v>
      </c>
      <c r="H33" s="400">
        <v>44043</v>
      </c>
      <c r="I33" s="398"/>
      <c r="J33" s="401"/>
    </row>
    <row r="34" spans="1:10" s="225" customFormat="1" ht="26.25" customHeight="1" x14ac:dyDescent="0.15">
      <c r="A34" s="224">
        <v>26</v>
      </c>
      <c r="B34" s="396" t="s">
        <v>184</v>
      </c>
      <c r="C34" s="397">
        <v>9625</v>
      </c>
      <c r="D34" s="398" t="s">
        <v>173</v>
      </c>
      <c r="E34" s="398" t="s">
        <v>183</v>
      </c>
      <c r="F34" s="407">
        <v>43995</v>
      </c>
      <c r="G34" s="397" t="s">
        <v>134</v>
      </c>
      <c r="H34" s="400">
        <v>44043</v>
      </c>
      <c r="I34" s="398"/>
      <c r="J34" s="401"/>
    </row>
    <row r="35" spans="1:10" s="225" customFormat="1" ht="26.25" customHeight="1" x14ac:dyDescent="0.15">
      <c r="A35" s="224">
        <v>27</v>
      </c>
      <c r="B35" s="396" t="s">
        <v>185</v>
      </c>
      <c r="C35" s="397">
        <v>50</v>
      </c>
      <c r="D35" s="398" t="s">
        <v>186</v>
      </c>
      <c r="E35" s="398" t="s">
        <v>187</v>
      </c>
      <c r="F35" s="407">
        <v>3345300</v>
      </c>
      <c r="G35" s="397" t="s">
        <v>134</v>
      </c>
      <c r="H35" s="400">
        <v>44047</v>
      </c>
      <c r="I35" s="400"/>
      <c r="J35" s="401" t="s">
        <v>188</v>
      </c>
    </row>
    <row r="36" spans="1:10" s="225" customFormat="1" ht="26.25" customHeight="1" x14ac:dyDescent="0.15">
      <c r="A36" s="224">
        <v>28</v>
      </c>
      <c r="B36" s="396" t="s">
        <v>155</v>
      </c>
      <c r="C36" s="397">
        <v>61</v>
      </c>
      <c r="D36" s="398" t="s">
        <v>189</v>
      </c>
      <c r="E36" s="398" t="s">
        <v>190</v>
      </c>
      <c r="F36" s="407">
        <v>5000000</v>
      </c>
      <c r="G36" s="397" t="s">
        <v>134</v>
      </c>
      <c r="H36" s="400">
        <v>44051</v>
      </c>
      <c r="I36" s="400">
        <v>44051</v>
      </c>
      <c r="J36" s="401" t="s">
        <v>427</v>
      </c>
    </row>
    <row r="37" spans="1:10" s="225" customFormat="1" ht="26.25" customHeight="1" x14ac:dyDescent="0.15">
      <c r="A37" s="224">
        <v>29</v>
      </c>
      <c r="B37" s="396" t="s">
        <v>191</v>
      </c>
      <c r="C37" s="397">
        <v>47</v>
      </c>
      <c r="D37" s="398" t="s">
        <v>192</v>
      </c>
      <c r="E37" s="398" t="s">
        <v>193</v>
      </c>
      <c r="F37" s="407">
        <v>924108.42</v>
      </c>
      <c r="G37" s="397" t="s">
        <v>134</v>
      </c>
      <c r="H37" s="400">
        <v>44054</v>
      </c>
      <c r="I37" s="400"/>
      <c r="J37" s="401" t="s">
        <v>427</v>
      </c>
    </row>
    <row r="38" spans="1:10" s="225" customFormat="1" ht="26.25" customHeight="1" x14ac:dyDescent="0.15">
      <c r="A38" s="224">
        <v>30</v>
      </c>
      <c r="B38" s="396" t="s">
        <v>194</v>
      </c>
      <c r="C38" s="397">
        <v>1836</v>
      </c>
      <c r="D38" s="398" t="s">
        <v>195</v>
      </c>
      <c r="E38" s="398" t="s">
        <v>196</v>
      </c>
      <c r="F38" s="407">
        <v>2500</v>
      </c>
      <c r="G38" s="397" t="s">
        <v>134</v>
      </c>
      <c r="H38" s="400">
        <v>44100</v>
      </c>
      <c r="I38" s="400"/>
      <c r="J38" s="401" t="s">
        <v>311</v>
      </c>
    </row>
    <row r="39" spans="1:10" s="225" customFormat="1" ht="26.25" customHeight="1" x14ac:dyDescent="0.15">
      <c r="A39" s="224">
        <v>31</v>
      </c>
      <c r="B39" s="396" t="s">
        <v>197</v>
      </c>
      <c r="C39" s="397">
        <v>1930</v>
      </c>
      <c r="D39" s="398" t="s">
        <v>195</v>
      </c>
      <c r="E39" s="398" t="s">
        <v>196</v>
      </c>
      <c r="F39" s="407">
        <v>144745</v>
      </c>
      <c r="G39" s="397" t="s">
        <v>134</v>
      </c>
      <c r="H39" s="400">
        <v>44119</v>
      </c>
      <c r="I39" s="400"/>
      <c r="J39" s="401" t="s">
        <v>311</v>
      </c>
    </row>
    <row r="40" spans="1:10" s="225" customFormat="1" ht="26.25" customHeight="1" x14ac:dyDescent="0.15">
      <c r="A40" s="224">
        <v>32</v>
      </c>
      <c r="B40" s="396" t="s">
        <v>198</v>
      </c>
      <c r="C40" s="397">
        <v>1931</v>
      </c>
      <c r="D40" s="398" t="s">
        <v>195</v>
      </c>
      <c r="E40" s="398" t="s">
        <v>196</v>
      </c>
      <c r="F40" s="407">
        <v>36035</v>
      </c>
      <c r="G40" s="397" t="s">
        <v>134</v>
      </c>
      <c r="H40" s="400">
        <v>44119</v>
      </c>
      <c r="I40" s="400"/>
      <c r="J40" s="401" t="s">
        <v>311</v>
      </c>
    </row>
    <row r="41" spans="1:10" s="226" customFormat="1" ht="26.25" customHeight="1" x14ac:dyDescent="0.15">
      <c r="A41" s="224">
        <v>33</v>
      </c>
      <c r="B41" s="396" t="s">
        <v>199</v>
      </c>
      <c r="C41" s="397">
        <v>1933</v>
      </c>
      <c r="D41" s="398" t="s">
        <v>195</v>
      </c>
      <c r="E41" s="398" t="s">
        <v>196</v>
      </c>
      <c r="F41" s="407">
        <v>13630</v>
      </c>
      <c r="G41" s="397" t="s">
        <v>134</v>
      </c>
      <c r="H41" s="400">
        <v>44119</v>
      </c>
      <c r="I41" s="400"/>
      <c r="J41" s="401" t="s">
        <v>311</v>
      </c>
    </row>
    <row r="42" spans="1:10" s="225" customFormat="1" ht="26.25" customHeight="1" x14ac:dyDescent="0.15">
      <c r="A42" s="224">
        <v>34</v>
      </c>
      <c r="B42" s="396" t="s">
        <v>200</v>
      </c>
      <c r="C42" s="397">
        <v>1905</v>
      </c>
      <c r="D42" s="398" t="s">
        <v>195</v>
      </c>
      <c r="E42" s="398" t="s">
        <v>196</v>
      </c>
      <c r="F42" s="407">
        <v>6000</v>
      </c>
      <c r="G42" s="397" t="s">
        <v>134</v>
      </c>
      <c r="H42" s="400">
        <v>44120</v>
      </c>
      <c r="I42" s="400"/>
      <c r="J42" s="401" t="s">
        <v>311</v>
      </c>
    </row>
    <row r="43" spans="1:10" s="225" customFormat="1" ht="26.25" customHeight="1" x14ac:dyDescent="0.15">
      <c r="A43" s="224">
        <v>35</v>
      </c>
      <c r="B43" s="396" t="s">
        <v>201</v>
      </c>
      <c r="C43" s="397">
        <v>1906</v>
      </c>
      <c r="D43" s="398" t="s">
        <v>195</v>
      </c>
      <c r="E43" s="398" t="s">
        <v>196</v>
      </c>
      <c r="F43" s="407">
        <v>12000</v>
      </c>
      <c r="G43" s="397" t="s">
        <v>134</v>
      </c>
      <c r="H43" s="400">
        <v>44120</v>
      </c>
      <c r="I43" s="400"/>
      <c r="J43" s="401" t="s">
        <v>311</v>
      </c>
    </row>
    <row r="44" spans="1:10" s="225" customFormat="1" ht="26.25" customHeight="1" x14ac:dyDescent="0.15">
      <c r="A44" s="224">
        <v>36</v>
      </c>
      <c r="B44" s="396" t="s">
        <v>202</v>
      </c>
      <c r="C44" s="397">
        <v>1907</v>
      </c>
      <c r="D44" s="398" t="s">
        <v>195</v>
      </c>
      <c r="E44" s="398" t="s">
        <v>196</v>
      </c>
      <c r="F44" s="407">
        <v>12000</v>
      </c>
      <c r="G44" s="397" t="s">
        <v>134</v>
      </c>
      <c r="H44" s="400">
        <v>44120</v>
      </c>
      <c r="I44" s="400"/>
      <c r="J44" s="401" t="s">
        <v>311</v>
      </c>
    </row>
    <row r="45" spans="1:10" s="225" customFormat="1" ht="26.25" customHeight="1" x14ac:dyDescent="0.15">
      <c r="A45" s="224">
        <v>37</v>
      </c>
      <c r="B45" s="396" t="s">
        <v>203</v>
      </c>
      <c r="C45" s="397">
        <v>1908</v>
      </c>
      <c r="D45" s="398" t="s">
        <v>195</v>
      </c>
      <c r="E45" s="398" t="s">
        <v>196</v>
      </c>
      <c r="F45" s="407">
        <v>12000</v>
      </c>
      <c r="G45" s="397" t="s">
        <v>134</v>
      </c>
      <c r="H45" s="400">
        <v>44120</v>
      </c>
      <c r="I45" s="400"/>
      <c r="J45" s="401" t="s">
        <v>311</v>
      </c>
    </row>
    <row r="46" spans="1:10" s="225" customFormat="1" ht="26.25" customHeight="1" x14ac:dyDescent="0.15">
      <c r="A46" s="224">
        <v>38</v>
      </c>
      <c r="B46" s="396" t="s">
        <v>204</v>
      </c>
      <c r="C46" s="397">
        <v>1909</v>
      </c>
      <c r="D46" s="398" t="s">
        <v>195</v>
      </c>
      <c r="E46" s="398" t="s">
        <v>196</v>
      </c>
      <c r="F46" s="407">
        <v>18000</v>
      </c>
      <c r="G46" s="397" t="s">
        <v>134</v>
      </c>
      <c r="H46" s="400">
        <v>44120</v>
      </c>
      <c r="I46" s="400"/>
      <c r="J46" s="401" t="s">
        <v>311</v>
      </c>
    </row>
    <row r="47" spans="1:10" s="225" customFormat="1" ht="26.25" customHeight="1" x14ac:dyDescent="0.15">
      <c r="A47" s="224">
        <v>39</v>
      </c>
      <c r="B47" s="396" t="s">
        <v>205</v>
      </c>
      <c r="C47" s="397">
        <v>1910</v>
      </c>
      <c r="D47" s="398" t="s">
        <v>195</v>
      </c>
      <c r="E47" s="398" t="s">
        <v>196</v>
      </c>
      <c r="F47" s="407">
        <v>12000</v>
      </c>
      <c r="G47" s="397" t="s">
        <v>134</v>
      </c>
      <c r="H47" s="400">
        <v>44120</v>
      </c>
      <c r="I47" s="400"/>
      <c r="J47" s="401" t="s">
        <v>311</v>
      </c>
    </row>
    <row r="48" spans="1:10" s="225" customFormat="1" ht="26.25" customHeight="1" x14ac:dyDescent="0.15">
      <c r="A48" s="224">
        <v>40</v>
      </c>
      <c r="B48" s="396" t="s">
        <v>206</v>
      </c>
      <c r="C48" s="397">
        <v>1911</v>
      </c>
      <c r="D48" s="398" t="s">
        <v>195</v>
      </c>
      <c r="E48" s="398" t="s">
        <v>196</v>
      </c>
      <c r="F48" s="407">
        <v>12000</v>
      </c>
      <c r="G48" s="397" t="s">
        <v>134</v>
      </c>
      <c r="H48" s="400">
        <v>44120</v>
      </c>
      <c r="I48" s="400"/>
      <c r="J48" s="401" t="s">
        <v>311</v>
      </c>
    </row>
    <row r="49" spans="1:10" s="225" customFormat="1" ht="26.25" customHeight="1" x14ac:dyDescent="0.15">
      <c r="A49" s="224">
        <v>41</v>
      </c>
      <c r="B49" s="396" t="s">
        <v>207</v>
      </c>
      <c r="C49" s="397">
        <v>1912</v>
      </c>
      <c r="D49" s="398" t="s">
        <v>195</v>
      </c>
      <c r="E49" s="398" t="s">
        <v>196</v>
      </c>
      <c r="F49" s="407">
        <v>12000</v>
      </c>
      <c r="G49" s="397" t="s">
        <v>134</v>
      </c>
      <c r="H49" s="400">
        <v>44120</v>
      </c>
      <c r="I49" s="400"/>
      <c r="J49" s="401" t="s">
        <v>311</v>
      </c>
    </row>
    <row r="50" spans="1:10" s="225" customFormat="1" ht="26.25" customHeight="1" x14ac:dyDescent="0.15">
      <c r="A50" s="224">
        <v>42</v>
      </c>
      <c r="B50" s="396" t="s">
        <v>208</v>
      </c>
      <c r="C50" s="397">
        <v>1913</v>
      </c>
      <c r="D50" s="398" t="s">
        <v>195</v>
      </c>
      <c r="E50" s="398" t="s">
        <v>196</v>
      </c>
      <c r="F50" s="407">
        <v>12000</v>
      </c>
      <c r="G50" s="397" t="s">
        <v>134</v>
      </c>
      <c r="H50" s="400">
        <v>44120</v>
      </c>
      <c r="I50" s="400"/>
      <c r="J50" s="401" t="s">
        <v>311</v>
      </c>
    </row>
    <row r="51" spans="1:10" s="225" customFormat="1" ht="26.25" customHeight="1" x14ac:dyDescent="0.15">
      <c r="A51" s="224">
        <v>43</v>
      </c>
      <c r="B51" s="396" t="s">
        <v>209</v>
      </c>
      <c r="C51" s="397">
        <v>1914</v>
      </c>
      <c r="D51" s="398" t="s">
        <v>195</v>
      </c>
      <c r="E51" s="398" t="s">
        <v>196</v>
      </c>
      <c r="F51" s="407">
        <v>12000</v>
      </c>
      <c r="G51" s="397" t="s">
        <v>134</v>
      </c>
      <c r="H51" s="400">
        <v>44120</v>
      </c>
      <c r="I51" s="400"/>
      <c r="J51" s="401" t="s">
        <v>311</v>
      </c>
    </row>
    <row r="52" spans="1:10" s="225" customFormat="1" ht="26.25" customHeight="1" x14ac:dyDescent="0.15">
      <c r="A52" s="224">
        <v>44</v>
      </c>
      <c r="B52" s="396" t="s">
        <v>210</v>
      </c>
      <c r="C52" s="397">
        <v>1915</v>
      </c>
      <c r="D52" s="398" t="s">
        <v>195</v>
      </c>
      <c r="E52" s="398" t="s">
        <v>196</v>
      </c>
      <c r="F52" s="407">
        <v>12000</v>
      </c>
      <c r="G52" s="397" t="s">
        <v>134</v>
      </c>
      <c r="H52" s="400">
        <v>44120</v>
      </c>
      <c r="I52" s="400"/>
      <c r="J52" s="401" t="s">
        <v>311</v>
      </c>
    </row>
    <row r="53" spans="1:10" s="225" customFormat="1" ht="26.25" customHeight="1" x14ac:dyDescent="0.15">
      <c r="A53" s="224">
        <v>45</v>
      </c>
      <c r="B53" s="396" t="s">
        <v>211</v>
      </c>
      <c r="C53" s="397">
        <v>1916</v>
      </c>
      <c r="D53" s="398" t="s">
        <v>195</v>
      </c>
      <c r="E53" s="398" t="s">
        <v>196</v>
      </c>
      <c r="F53" s="407">
        <v>18000</v>
      </c>
      <c r="G53" s="397" t="s">
        <v>134</v>
      </c>
      <c r="H53" s="400">
        <v>44120</v>
      </c>
      <c r="I53" s="400"/>
      <c r="J53" s="401" t="s">
        <v>311</v>
      </c>
    </row>
    <row r="54" spans="1:10" s="225" customFormat="1" ht="26.25" customHeight="1" x14ac:dyDescent="0.15">
      <c r="A54" s="224">
        <v>46</v>
      </c>
      <c r="B54" s="396" t="s">
        <v>212</v>
      </c>
      <c r="C54" s="397">
        <v>1917</v>
      </c>
      <c r="D54" s="398" t="s">
        <v>195</v>
      </c>
      <c r="E54" s="398" t="s">
        <v>196</v>
      </c>
      <c r="F54" s="407">
        <v>12000</v>
      </c>
      <c r="G54" s="397" t="s">
        <v>134</v>
      </c>
      <c r="H54" s="400">
        <v>44120</v>
      </c>
      <c r="I54" s="400"/>
      <c r="J54" s="401" t="s">
        <v>311</v>
      </c>
    </row>
    <row r="55" spans="1:10" s="225" customFormat="1" ht="26.25" customHeight="1" x14ac:dyDescent="0.15">
      <c r="A55" s="224">
        <v>47</v>
      </c>
      <c r="B55" s="396" t="s">
        <v>213</v>
      </c>
      <c r="C55" s="397">
        <v>1918</v>
      </c>
      <c r="D55" s="398" t="s">
        <v>195</v>
      </c>
      <c r="E55" s="398" t="s">
        <v>196</v>
      </c>
      <c r="F55" s="407">
        <v>12000</v>
      </c>
      <c r="G55" s="397" t="s">
        <v>134</v>
      </c>
      <c r="H55" s="400">
        <v>44120</v>
      </c>
      <c r="I55" s="400"/>
      <c r="J55" s="401" t="s">
        <v>311</v>
      </c>
    </row>
    <row r="56" spans="1:10" s="225" customFormat="1" ht="26.25" customHeight="1" x14ac:dyDescent="0.15">
      <c r="A56" s="224">
        <v>48</v>
      </c>
      <c r="B56" s="396" t="s">
        <v>214</v>
      </c>
      <c r="C56" s="397">
        <v>1919</v>
      </c>
      <c r="D56" s="398" t="s">
        <v>195</v>
      </c>
      <c r="E56" s="398" t="s">
        <v>196</v>
      </c>
      <c r="F56" s="407">
        <v>12000</v>
      </c>
      <c r="G56" s="397" t="s">
        <v>134</v>
      </c>
      <c r="H56" s="400">
        <v>44120</v>
      </c>
      <c r="I56" s="400"/>
      <c r="J56" s="401" t="s">
        <v>311</v>
      </c>
    </row>
    <row r="57" spans="1:10" s="225" customFormat="1" ht="26.25" customHeight="1" x14ac:dyDescent="0.15">
      <c r="A57" s="224">
        <v>49</v>
      </c>
      <c r="B57" s="396" t="s">
        <v>215</v>
      </c>
      <c r="C57" s="397">
        <v>1929</v>
      </c>
      <c r="D57" s="398" t="s">
        <v>195</v>
      </c>
      <c r="E57" s="398" t="s">
        <v>196</v>
      </c>
      <c r="F57" s="407">
        <v>12000</v>
      </c>
      <c r="G57" s="397" t="s">
        <v>134</v>
      </c>
      <c r="H57" s="400">
        <v>44120</v>
      </c>
      <c r="I57" s="400"/>
      <c r="J57" s="401" t="s">
        <v>311</v>
      </c>
    </row>
    <row r="58" spans="1:10" s="225" customFormat="1" ht="26.25" customHeight="1" x14ac:dyDescent="0.15">
      <c r="A58" s="224">
        <v>50</v>
      </c>
      <c r="B58" s="396" t="s">
        <v>216</v>
      </c>
      <c r="C58" s="397">
        <v>1986</v>
      </c>
      <c r="D58" s="398" t="s">
        <v>195</v>
      </c>
      <c r="E58" s="398" t="s">
        <v>196</v>
      </c>
      <c r="F58" s="407">
        <v>63230</v>
      </c>
      <c r="G58" s="397" t="s">
        <v>134</v>
      </c>
      <c r="H58" s="400">
        <v>44137</v>
      </c>
      <c r="I58" s="400"/>
      <c r="J58" s="401" t="s">
        <v>311</v>
      </c>
    </row>
    <row r="59" spans="1:10" s="225" customFormat="1" ht="26.25" customHeight="1" x14ac:dyDescent="0.15">
      <c r="A59" s="224">
        <v>51</v>
      </c>
      <c r="B59" s="396" t="s">
        <v>217</v>
      </c>
      <c r="C59" s="397">
        <v>2015</v>
      </c>
      <c r="D59" s="398" t="s">
        <v>195</v>
      </c>
      <c r="E59" s="398" t="s">
        <v>196</v>
      </c>
      <c r="F59" s="407">
        <v>29250</v>
      </c>
      <c r="G59" s="397" t="s">
        <v>134</v>
      </c>
      <c r="H59" s="400">
        <v>44150</v>
      </c>
      <c r="I59" s="400"/>
      <c r="J59" s="401" t="s">
        <v>311</v>
      </c>
    </row>
    <row r="60" spans="1:10" s="225" customFormat="1" ht="26.25" customHeight="1" x14ac:dyDescent="0.15">
      <c r="A60" s="224">
        <v>52</v>
      </c>
      <c r="B60" s="396" t="s">
        <v>345</v>
      </c>
      <c r="C60" s="397">
        <v>2016</v>
      </c>
      <c r="D60" s="398" t="s">
        <v>195</v>
      </c>
      <c r="E60" s="398" t="s">
        <v>196</v>
      </c>
      <c r="F60" s="407">
        <v>15200</v>
      </c>
      <c r="G60" s="397" t="s">
        <v>134</v>
      </c>
      <c r="H60" s="400">
        <v>44150</v>
      </c>
      <c r="I60" s="400"/>
      <c r="J60" s="401" t="s">
        <v>311</v>
      </c>
    </row>
    <row r="61" spans="1:10" s="225" customFormat="1" ht="26.25" customHeight="1" x14ac:dyDescent="0.15">
      <c r="A61" s="224">
        <v>53</v>
      </c>
      <c r="B61" s="396" t="s">
        <v>218</v>
      </c>
      <c r="C61" s="397">
        <v>2041</v>
      </c>
      <c r="D61" s="398" t="s">
        <v>195</v>
      </c>
      <c r="E61" s="398" t="s">
        <v>196</v>
      </c>
      <c r="F61" s="407">
        <v>12000</v>
      </c>
      <c r="G61" s="397" t="s">
        <v>134</v>
      </c>
      <c r="H61" s="400">
        <v>44158</v>
      </c>
      <c r="I61" s="400"/>
      <c r="J61" s="401" t="s">
        <v>311</v>
      </c>
    </row>
    <row r="62" spans="1:10" s="225" customFormat="1" ht="26.25" customHeight="1" x14ac:dyDescent="0.15">
      <c r="A62" s="224">
        <v>54</v>
      </c>
      <c r="B62" s="396" t="s">
        <v>219</v>
      </c>
      <c r="C62" s="397">
        <v>2042</v>
      </c>
      <c r="D62" s="398" t="s">
        <v>195</v>
      </c>
      <c r="E62" s="398" t="s">
        <v>196</v>
      </c>
      <c r="F62" s="407">
        <v>12000</v>
      </c>
      <c r="G62" s="397" t="s">
        <v>134</v>
      </c>
      <c r="H62" s="400">
        <v>44158</v>
      </c>
      <c r="I62" s="400"/>
      <c r="J62" s="401" t="s">
        <v>311</v>
      </c>
    </row>
    <row r="63" spans="1:10" s="225" customFormat="1" ht="26.25" customHeight="1" x14ac:dyDescent="0.15">
      <c r="A63" s="224">
        <v>55</v>
      </c>
      <c r="B63" s="396" t="s">
        <v>220</v>
      </c>
      <c r="C63" s="397">
        <v>2043</v>
      </c>
      <c r="D63" s="398" t="s">
        <v>195</v>
      </c>
      <c r="E63" s="398" t="s">
        <v>196</v>
      </c>
      <c r="F63" s="407">
        <v>30000</v>
      </c>
      <c r="G63" s="397" t="s">
        <v>134</v>
      </c>
      <c r="H63" s="400">
        <v>44158</v>
      </c>
      <c r="I63" s="400"/>
      <c r="J63" s="401" t="s">
        <v>311</v>
      </c>
    </row>
    <row r="64" spans="1:10" s="225" customFormat="1" ht="26.25" customHeight="1" x14ac:dyDescent="0.15">
      <c r="A64" s="224">
        <v>56</v>
      </c>
      <c r="B64" s="396" t="s">
        <v>221</v>
      </c>
      <c r="C64" s="397">
        <v>2044</v>
      </c>
      <c r="D64" s="398" t="s">
        <v>195</v>
      </c>
      <c r="E64" s="398" t="s">
        <v>196</v>
      </c>
      <c r="F64" s="407">
        <v>18000</v>
      </c>
      <c r="G64" s="397" t="s">
        <v>134</v>
      </c>
      <c r="H64" s="400">
        <v>44158</v>
      </c>
      <c r="I64" s="400"/>
      <c r="J64" s="401" t="s">
        <v>311</v>
      </c>
    </row>
    <row r="65" spans="1:10" s="225" customFormat="1" ht="26.25" customHeight="1" x14ac:dyDescent="0.15">
      <c r="A65" s="224">
        <v>57</v>
      </c>
      <c r="B65" s="396" t="s">
        <v>222</v>
      </c>
      <c r="C65" s="397">
        <v>2045</v>
      </c>
      <c r="D65" s="398" t="s">
        <v>195</v>
      </c>
      <c r="E65" s="398" t="s">
        <v>196</v>
      </c>
      <c r="F65" s="407">
        <v>12000</v>
      </c>
      <c r="G65" s="397" t="s">
        <v>134</v>
      </c>
      <c r="H65" s="400">
        <v>44158</v>
      </c>
      <c r="I65" s="400"/>
      <c r="J65" s="401" t="s">
        <v>311</v>
      </c>
    </row>
    <row r="66" spans="1:10" s="225" customFormat="1" ht="26.25" customHeight="1" x14ac:dyDescent="0.15">
      <c r="A66" s="224">
        <v>58</v>
      </c>
      <c r="B66" s="396" t="s">
        <v>223</v>
      </c>
      <c r="C66" s="397">
        <v>2046</v>
      </c>
      <c r="D66" s="398" t="s">
        <v>195</v>
      </c>
      <c r="E66" s="398" t="s">
        <v>196</v>
      </c>
      <c r="F66" s="407">
        <v>12000</v>
      </c>
      <c r="G66" s="397" t="s">
        <v>134</v>
      </c>
      <c r="H66" s="400">
        <v>44158</v>
      </c>
      <c r="I66" s="400"/>
      <c r="J66" s="401" t="s">
        <v>311</v>
      </c>
    </row>
    <row r="67" spans="1:10" s="225" customFormat="1" ht="26.25" customHeight="1" x14ac:dyDescent="0.15">
      <c r="A67" s="224">
        <v>59</v>
      </c>
      <c r="B67" s="396" t="s">
        <v>224</v>
      </c>
      <c r="C67" s="397">
        <v>2047</v>
      </c>
      <c r="D67" s="398" t="s">
        <v>195</v>
      </c>
      <c r="E67" s="398" t="s">
        <v>196</v>
      </c>
      <c r="F67" s="407">
        <v>18000</v>
      </c>
      <c r="G67" s="397" t="s">
        <v>134</v>
      </c>
      <c r="H67" s="400">
        <v>44158</v>
      </c>
      <c r="I67" s="400"/>
      <c r="J67" s="401" t="s">
        <v>311</v>
      </c>
    </row>
    <row r="68" spans="1:10" s="225" customFormat="1" ht="26.25" customHeight="1" x14ac:dyDescent="0.15">
      <c r="A68" s="224">
        <v>60</v>
      </c>
      <c r="B68" s="396" t="s">
        <v>225</v>
      </c>
      <c r="C68" s="397">
        <v>2048</v>
      </c>
      <c r="D68" s="398" t="s">
        <v>195</v>
      </c>
      <c r="E68" s="398" t="s">
        <v>196</v>
      </c>
      <c r="F68" s="407">
        <v>12000</v>
      </c>
      <c r="G68" s="397" t="s">
        <v>134</v>
      </c>
      <c r="H68" s="400">
        <v>44158</v>
      </c>
      <c r="I68" s="400"/>
      <c r="J68" s="401" t="s">
        <v>311</v>
      </c>
    </row>
    <row r="69" spans="1:10" s="225" customFormat="1" ht="26.25" customHeight="1" x14ac:dyDescent="0.15">
      <c r="A69" s="224">
        <v>61</v>
      </c>
      <c r="B69" s="396" t="s">
        <v>226</v>
      </c>
      <c r="C69" s="397">
        <v>2049</v>
      </c>
      <c r="D69" s="398" t="s">
        <v>195</v>
      </c>
      <c r="E69" s="398" t="s">
        <v>196</v>
      </c>
      <c r="F69" s="407">
        <v>12000</v>
      </c>
      <c r="G69" s="397" t="s">
        <v>134</v>
      </c>
      <c r="H69" s="400">
        <v>44158</v>
      </c>
      <c r="I69" s="400"/>
      <c r="J69" s="401" t="s">
        <v>311</v>
      </c>
    </row>
    <row r="70" spans="1:10" s="225" customFormat="1" ht="26.25" customHeight="1" x14ac:dyDescent="0.15">
      <c r="A70" s="224">
        <v>62</v>
      </c>
      <c r="B70" s="396" t="s">
        <v>227</v>
      </c>
      <c r="C70" s="397">
        <v>2050</v>
      </c>
      <c r="D70" s="398" t="s">
        <v>195</v>
      </c>
      <c r="E70" s="398" t="s">
        <v>196</v>
      </c>
      <c r="F70" s="407">
        <v>12000</v>
      </c>
      <c r="G70" s="397" t="s">
        <v>134</v>
      </c>
      <c r="H70" s="400">
        <v>44158</v>
      </c>
      <c r="I70" s="400"/>
      <c r="J70" s="401" t="s">
        <v>311</v>
      </c>
    </row>
    <row r="71" spans="1:10" s="225" customFormat="1" ht="26.25" customHeight="1" x14ac:dyDescent="0.15">
      <c r="A71" s="224">
        <v>63</v>
      </c>
      <c r="B71" s="396" t="s">
        <v>228</v>
      </c>
      <c r="C71" s="397">
        <v>2051</v>
      </c>
      <c r="D71" s="398" t="s">
        <v>195</v>
      </c>
      <c r="E71" s="398" t="s">
        <v>196</v>
      </c>
      <c r="F71" s="407">
        <v>12000</v>
      </c>
      <c r="G71" s="397" t="s">
        <v>134</v>
      </c>
      <c r="H71" s="400">
        <v>44158</v>
      </c>
      <c r="I71" s="400"/>
      <c r="J71" s="401" t="s">
        <v>311</v>
      </c>
    </row>
    <row r="72" spans="1:10" s="225" customFormat="1" ht="26.25" customHeight="1" x14ac:dyDescent="0.15">
      <c r="A72" s="224">
        <v>64</v>
      </c>
      <c r="B72" s="396" t="s">
        <v>230</v>
      </c>
      <c r="C72" s="397">
        <v>2072</v>
      </c>
      <c r="D72" s="398" t="s">
        <v>195</v>
      </c>
      <c r="E72" s="398" t="s">
        <v>196</v>
      </c>
      <c r="F72" s="407">
        <v>52895</v>
      </c>
      <c r="G72" s="397" t="s">
        <v>134</v>
      </c>
      <c r="H72" s="400">
        <v>44166</v>
      </c>
      <c r="I72" s="400">
        <v>44186</v>
      </c>
      <c r="J72" s="401" t="s">
        <v>311</v>
      </c>
    </row>
    <row r="73" spans="1:10" s="225" customFormat="1" ht="26.25" customHeight="1" x14ac:dyDescent="0.15">
      <c r="A73" s="224">
        <v>65</v>
      </c>
      <c r="B73" s="396" t="s">
        <v>346</v>
      </c>
      <c r="C73" s="397">
        <v>55188</v>
      </c>
      <c r="D73" s="398" t="s">
        <v>386</v>
      </c>
      <c r="E73" s="398" t="s">
        <v>407</v>
      </c>
      <c r="F73" s="407">
        <v>973000</v>
      </c>
      <c r="G73" s="397" t="s">
        <v>134</v>
      </c>
      <c r="H73" s="400">
        <v>44195</v>
      </c>
      <c r="I73" s="400">
        <v>44272</v>
      </c>
      <c r="J73" s="401" t="s">
        <v>428</v>
      </c>
    </row>
    <row r="74" spans="1:10" s="225" customFormat="1" ht="26.25" customHeight="1" x14ac:dyDescent="0.15">
      <c r="A74" s="224">
        <v>66</v>
      </c>
      <c r="B74" s="396" t="s">
        <v>166</v>
      </c>
      <c r="C74" s="397">
        <v>56</v>
      </c>
      <c r="D74" s="398" t="s">
        <v>243</v>
      </c>
      <c r="E74" s="398" t="s">
        <v>244</v>
      </c>
      <c r="F74" s="407">
        <v>54067.65</v>
      </c>
      <c r="G74" s="397" t="s">
        <v>134</v>
      </c>
      <c r="H74" s="400">
        <v>44202</v>
      </c>
      <c r="I74" s="400">
        <v>44203</v>
      </c>
      <c r="J74" s="401" t="s">
        <v>427</v>
      </c>
    </row>
    <row r="75" spans="1:10" s="225" customFormat="1" ht="26.25" customHeight="1" x14ac:dyDescent="0.15">
      <c r="A75" s="224">
        <v>67</v>
      </c>
      <c r="B75" s="396" t="s">
        <v>151</v>
      </c>
      <c r="C75" s="397">
        <v>57</v>
      </c>
      <c r="D75" s="398" t="s">
        <v>243</v>
      </c>
      <c r="E75" s="398" t="s">
        <v>245</v>
      </c>
      <c r="F75" s="407">
        <v>50434.27</v>
      </c>
      <c r="G75" s="397" t="s">
        <v>134</v>
      </c>
      <c r="H75" s="400">
        <v>44202</v>
      </c>
      <c r="I75" s="400">
        <v>44203</v>
      </c>
      <c r="J75" s="401" t="s">
        <v>427</v>
      </c>
    </row>
    <row r="76" spans="1:10" s="225" customFormat="1" ht="26.25" customHeight="1" x14ac:dyDescent="0.15">
      <c r="A76" s="224">
        <v>68</v>
      </c>
      <c r="B76" s="396" t="s">
        <v>145</v>
      </c>
      <c r="C76" s="397">
        <v>2</v>
      </c>
      <c r="D76" s="398" t="s">
        <v>387</v>
      </c>
      <c r="E76" s="398" t="s">
        <v>408</v>
      </c>
      <c r="F76" s="407">
        <v>15104</v>
      </c>
      <c r="G76" s="397" t="s">
        <v>134</v>
      </c>
      <c r="H76" s="400">
        <v>44205</v>
      </c>
      <c r="I76" s="400">
        <v>44210</v>
      </c>
      <c r="J76" s="401"/>
    </row>
    <row r="77" spans="1:10" s="225" customFormat="1" ht="26.25" customHeight="1" x14ac:dyDescent="0.15">
      <c r="A77" s="224">
        <v>69</v>
      </c>
      <c r="B77" s="396" t="s">
        <v>251</v>
      </c>
      <c r="C77" s="397">
        <v>139</v>
      </c>
      <c r="D77" s="398" t="s">
        <v>252</v>
      </c>
      <c r="E77" s="398" t="s">
        <v>178</v>
      </c>
      <c r="F77" s="407">
        <v>241449.04</v>
      </c>
      <c r="G77" s="397" t="s">
        <v>134</v>
      </c>
      <c r="H77" s="400">
        <v>44209</v>
      </c>
      <c r="I77" s="400">
        <v>44214</v>
      </c>
      <c r="J77" s="401" t="s">
        <v>427</v>
      </c>
    </row>
    <row r="78" spans="1:10" s="225" customFormat="1" ht="26.25" customHeight="1" x14ac:dyDescent="0.15">
      <c r="A78" s="224">
        <v>70</v>
      </c>
      <c r="B78" s="396" t="s">
        <v>247</v>
      </c>
      <c r="C78" s="397">
        <v>24</v>
      </c>
      <c r="D78" s="398" t="s">
        <v>253</v>
      </c>
      <c r="E78" s="398" t="s">
        <v>254</v>
      </c>
      <c r="F78" s="407">
        <v>300732.14</v>
      </c>
      <c r="G78" s="397" t="s">
        <v>134</v>
      </c>
      <c r="H78" s="400">
        <v>44209</v>
      </c>
      <c r="I78" s="400">
        <v>44210</v>
      </c>
      <c r="J78" s="401" t="s">
        <v>427</v>
      </c>
    </row>
    <row r="79" spans="1:10" s="225" customFormat="1" ht="26.25" customHeight="1" x14ac:dyDescent="0.15">
      <c r="A79" s="224">
        <v>71</v>
      </c>
      <c r="B79" s="396" t="s">
        <v>248</v>
      </c>
      <c r="C79" s="397">
        <v>25</v>
      </c>
      <c r="D79" s="398" t="s">
        <v>253</v>
      </c>
      <c r="E79" s="398" t="s">
        <v>254</v>
      </c>
      <c r="F79" s="407">
        <v>68305.399999999994</v>
      </c>
      <c r="G79" s="397" t="s">
        <v>134</v>
      </c>
      <c r="H79" s="400">
        <v>44209</v>
      </c>
      <c r="I79" s="400">
        <v>44210</v>
      </c>
      <c r="J79" s="401" t="s">
        <v>427</v>
      </c>
    </row>
    <row r="80" spans="1:10" s="225" customFormat="1" ht="26.25" customHeight="1" x14ac:dyDescent="0.15">
      <c r="A80" s="224">
        <v>72</v>
      </c>
      <c r="B80" s="396" t="s">
        <v>257</v>
      </c>
      <c r="C80" s="397">
        <v>77</v>
      </c>
      <c r="D80" s="398" t="s">
        <v>258</v>
      </c>
      <c r="E80" s="398" t="s">
        <v>259</v>
      </c>
      <c r="F80" s="407">
        <v>433125</v>
      </c>
      <c r="G80" s="397" t="s">
        <v>134</v>
      </c>
      <c r="H80" s="400">
        <v>44214</v>
      </c>
      <c r="I80" s="400">
        <v>44224</v>
      </c>
      <c r="J80" s="401" t="s">
        <v>427</v>
      </c>
    </row>
    <row r="81" spans="1:10" s="225" customFormat="1" ht="26.25" customHeight="1" x14ac:dyDescent="0.15">
      <c r="A81" s="224">
        <v>73</v>
      </c>
      <c r="B81" s="396" t="s">
        <v>261</v>
      </c>
      <c r="C81" s="397">
        <v>138</v>
      </c>
      <c r="D81" s="398" t="s">
        <v>262</v>
      </c>
      <c r="E81" s="398" t="s">
        <v>254</v>
      </c>
      <c r="F81" s="407">
        <v>318022.5</v>
      </c>
      <c r="G81" s="397" t="s">
        <v>134</v>
      </c>
      <c r="H81" s="400">
        <v>44217</v>
      </c>
      <c r="I81" s="400">
        <v>44217</v>
      </c>
      <c r="J81" s="401" t="s">
        <v>427</v>
      </c>
    </row>
    <row r="82" spans="1:10" s="225" customFormat="1" ht="26.25" customHeight="1" x14ac:dyDescent="0.15">
      <c r="A82" s="224">
        <v>74</v>
      </c>
      <c r="B82" s="396" t="s">
        <v>264</v>
      </c>
      <c r="C82" s="397">
        <v>490</v>
      </c>
      <c r="D82" s="398" t="s">
        <v>234</v>
      </c>
      <c r="E82" s="398" t="s">
        <v>178</v>
      </c>
      <c r="F82" s="407">
        <v>442975</v>
      </c>
      <c r="G82" s="397" t="s">
        <v>134</v>
      </c>
      <c r="H82" s="400">
        <v>44218</v>
      </c>
      <c r="I82" s="400">
        <v>44222</v>
      </c>
      <c r="J82" s="401"/>
    </row>
    <row r="83" spans="1:10" s="225" customFormat="1" ht="26.25" customHeight="1" x14ac:dyDescent="0.15">
      <c r="A83" s="224">
        <v>75</v>
      </c>
      <c r="B83" s="396" t="s">
        <v>265</v>
      </c>
      <c r="C83" s="397">
        <v>491</v>
      </c>
      <c r="D83" s="398" t="s">
        <v>234</v>
      </c>
      <c r="E83" s="398" t="s">
        <v>178</v>
      </c>
      <c r="F83" s="407">
        <v>154658.1</v>
      </c>
      <c r="G83" s="397" t="s">
        <v>134</v>
      </c>
      <c r="H83" s="400">
        <v>44218</v>
      </c>
      <c r="I83" s="400">
        <v>44222</v>
      </c>
      <c r="J83" s="401"/>
    </row>
    <row r="84" spans="1:10" s="225" customFormat="1" ht="26.25" customHeight="1" x14ac:dyDescent="0.15">
      <c r="A84" s="224">
        <v>76</v>
      </c>
      <c r="B84" s="396" t="s">
        <v>266</v>
      </c>
      <c r="C84" s="397">
        <v>492</v>
      </c>
      <c r="D84" s="398" t="s">
        <v>234</v>
      </c>
      <c r="E84" s="398" t="s">
        <v>178</v>
      </c>
      <c r="F84" s="407">
        <v>50774.6</v>
      </c>
      <c r="G84" s="397" t="s">
        <v>134</v>
      </c>
      <c r="H84" s="400">
        <v>44218</v>
      </c>
      <c r="I84" s="400">
        <v>44222</v>
      </c>
      <c r="J84" s="401"/>
    </row>
    <row r="85" spans="1:10" s="225" customFormat="1" ht="26.25" customHeight="1" x14ac:dyDescent="0.15">
      <c r="A85" s="224">
        <v>77</v>
      </c>
      <c r="B85" s="396" t="s">
        <v>267</v>
      </c>
      <c r="C85" s="397">
        <v>27</v>
      </c>
      <c r="D85" s="398" t="s">
        <v>253</v>
      </c>
      <c r="E85" s="398" t="s">
        <v>254</v>
      </c>
      <c r="F85" s="407">
        <v>29597.79</v>
      </c>
      <c r="G85" s="397" t="s">
        <v>134</v>
      </c>
      <c r="H85" s="400">
        <v>44218</v>
      </c>
      <c r="I85" s="400">
        <v>44222</v>
      </c>
      <c r="J85" s="401" t="s">
        <v>427</v>
      </c>
    </row>
    <row r="86" spans="1:10" s="225" customFormat="1" ht="26.25" customHeight="1" x14ac:dyDescent="0.15">
      <c r="A86" s="224">
        <v>78</v>
      </c>
      <c r="B86" s="396" t="s">
        <v>268</v>
      </c>
      <c r="C86" s="397">
        <v>26</v>
      </c>
      <c r="D86" s="398" t="s">
        <v>253</v>
      </c>
      <c r="E86" s="398" t="s">
        <v>254</v>
      </c>
      <c r="F86" s="407">
        <v>208741.07</v>
      </c>
      <c r="G86" s="397" t="s">
        <v>134</v>
      </c>
      <c r="H86" s="400">
        <v>44222</v>
      </c>
      <c r="I86" s="400">
        <v>44222</v>
      </c>
      <c r="J86" s="401" t="s">
        <v>427</v>
      </c>
    </row>
    <row r="87" spans="1:10" s="225" customFormat="1" ht="26.25" customHeight="1" x14ac:dyDescent="0.15">
      <c r="A87" s="224">
        <v>79</v>
      </c>
      <c r="B87" s="396" t="s">
        <v>154</v>
      </c>
      <c r="C87" s="397">
        <v>59</v>
      </c>
      <c r="D87" s="398" t="s">
        <v>243</v>
      </c>
      <c r="E87" s="398" t="s">
        <v>245</v>
      </c>
      <c r="F87" s="407">
        <v>65508.41</v>
      </c>
      <c r="G87" s="397" t="s">
        <v>134</v>
      </c>
      <c r="H87" s="400">
        <v>44223</v>
      </c>
      <c r="I87" s="400">
        <v>44224</v>
      </c>
      <c r="J87" s="401" t="s">
        <v>427</v>
      </c>
    </row>
    <row r="88" spans="1:10" s="225" customFormat="1" ht="26.25" customHeight="1" x14ac:dyDescent="0.15">
      <c r="A88" s="224">
        <v>80</v>
      </c>
      <c r="B88" s="396" t="s">
        <v>246</v>
      </c>
      <c r="C88" s="397">
        <v>78</v>
      </c>
      <c r="D88" s="398" t="s">
        <v>258</v>
      </c>
      <c r="E88" s="398" t="s">
        <v>259</v>
      </c>
      <c r="F88" s="407">
        <v>936310</v>
      </c>
      <c r="G88" s="397" t="s">
        <v>134</v>
      </c>
      <c r="H88" s="400">
        <v>44223</v>
      </c>
      <c r="I88" s="400">
        <v>44224</v>
      </c>
      <c r="J88" s="401" t="s">
        <v>427</v>
      </c>
    </row>
    <row r="89" spans="1:10" s="225" customFormat="1" ht="26.25" customHeight="1" x14ac:dyDescent="0.15">
      <c r="A89" s="224">
        <v>81</v>
      </c>
      <c r="B89" s="396" t="s">
        <v>269</v>
      </c>
      <c r="C89" s="397">
        <v>79</v>
      </c>
      <c r="D89" s="398" t="s">
        <v>258</v>
      </c>
      <c r="E89" s="398" t="s">
        <v>259</v>
      </c>
      <c r="F89" s="407">
        <v>134685</v>
      </c>
      <c r="G89" s="397" t="s">
        <v>134</v>
      </c>
      <c r="H89" s="400">
        <v>44223</v>
      </c>
      <c r="I89" s="400">
        <v>44224</v>
      </c>
      <c r="J89" s="401" t="s">
        <v>427</v>
      </c>
    </row>
    <row r="90" spans="1:10" s="225" customFormat="1" ht="26.25" customHeight="1" x14ac:dyDescent="0.15">
      <c r="A90" s="224">
        <v>82</v>
      </c>
      <c r="B90" s="396" t="s">
        <v>270</v>
      </c>
      <c r="C90" s="397">
        <v>80</v>
      </c>
      <c r="D90" s="398" t="s">
        <v>258</v>
      </c>
      <c r="E90" s="398" t="s">
        <v>259</v>
      </c>
      <c r="F90" s="407">
        <v>1134231</v>
      </c>
      <c r="G90" s="397" t="s">
        <v>134</v>
      </c>
      <c r="H90" s="400">
        <v>44223</v>
      </c>
      <c r="I90" s="400">
        <v>44224</v>
      </c>
      <c r="J90" s="401" t="s">
        <v>427</v>
      </c>
    </row>
    <row r="91" spans="1:10" s="225" customFormat="1" ht="26.25" customHeight="1" x14ac:dyDescent="0.15">
      <c r="A91" s="224">
        <v>83</v>
      </c>
      <c r="B91" s="396" t="s">
        <v>261</v>
      </c>
      <c r="C91" s="397">
        <v>138</v>
      </c>
      <c r="D91" s="398" t="s">
        <v>271</v>
      </c>
      <c r="E91" s="398" t="s">
        <v>254</v>
      </c>
      <c r="F91" s="407">
        <v>288036.7</v>
      </c>
      <c r="G91" s="397" t="s">
        <v>134</v>
      </c>
      <c r="H91" s="400">
        <v>44224</v>
      </c>
      <c r="I91" s="400">
        <v>44224</v>
      </c>
      <c r="J91" s="401" t="s">
        <v>427</v>
      </c>
    </row>
    <row r="92" spans="1:10" s="225" customFormat="1" ht="26.25" customHeight="1" x14ac:dyDescent="0.15">
      <c r="A92" s="224">
        <v>84</v>
      </c>
      <c r="B92" s="396" t="s">
        <v>272</v>
      </c>
      <c r="C92" s="397">
        <v>500</v>
      </c>
      <c r="D92" s="398" t="s">
        <v>234</v>
      </c>
      <c r="E92" s="398" t="s">
        <v>178</v>
      </c>
      <c r="F92" s="407">
        <v>33272.75</v>
      </c>
      <c r="G92" s="397" t="s">
        <v>134</v>
      </c>
      <c r="H92" s="400">
        <v>44225</v>
      </c>
      <c r="I92" s="400">
        <v>44225</v>
      </c>
      <c r="J92" s="401"/>
    </row>
    <row r="93" spans="1:10" s="225" customFormat="1" ht="26.25" customHeight="1" x14ac:dyDescent="0.15">
      <c r="A93" s="224">
        <v>85</v>
      </c>
      <c r="B93" s="396" t="s">
        <v>273</v>
      </c>
      <c r="C93" s="397">
        <v>501</v>
      </c>
      <c r="D93" s="398" t="s">
        <v>234</v>
      </c>
      <c r="E93" s="398" t="s">
        <v>178</v>
      </c>
      <c r="F93" s="407">
        <v>480926.28</v>
      </c>
      <c r="G93" s="397" t="s">
        <v>134</v>
      </c>
      <c r="H93" s="400">
        <v>44225</v>
      </c>
      <c r="I93" s="400">
        <v>44225</v>
      </c>
      <c r="J93" s="401"/>
    </row>
    <row r="94" spans="1:10" s="225" customFormat="1" ht="26.25" customHeight="1" x14ac:dyDescent="0.15">
      <c r="A94" s="224">
        <v>86</v>
      </c>
      <c r="B94" s="396" t="s">
        <v>274</v>
      </c>
      <c r="C94" s="397">
        <v>502</v>
      </c>
      <c r="D94" s="398" t="s">
        <v>234</v>
      </c>
      <c r="E94" s="398" t="s">
        <v>178</v>
      </c>
      <c r="F94" s="407">
        <v>44786.55</v>
      </c>
      <c r="G94" s="397" t="s">
        <v>134</v>
      </c>
      <c r="H94" s="400">
        <v>44225</v>
      </c>
      <c r="I94" s="400">
        <v>44225</v>
      </c>
      <c r="J94" s="401"/>
    </row>
    <row r="95" spans="1:10" s="225" customFormat="1" ht="26.25" customHeight="1" x14ac:dyDescent="0.15">
      <c r="A95" s="224">
        <v>87</v>
      </c>
      <c r="B95" s="396" t="s">
        <v>347</v>
      </c>
      <c r="C95" s="397">
        <v>58831</v>
      </c>
      <c r="D95" s="398" t="s">
        <v>386</v>
      </c>
      <c r="E95" s="398" t="s">
        <v>407</v>
      </c>
      <c r="F95" s="407">
        <v>1000000</v>
      </c>
      <c r="G95" s="397" t="s">
        <v>134</v>
      </c>
      <c r="H95" s="400">
        <v>44225</v>
      </c>
      <c r="I95" s="400">
        <v>44272</v>
      </c>
      <c r="J95" s="401" t="s">
        <v>428</v>
      </c>
    </row>
    <row r="96" spans="1:10" s="225" customFormat="1" ht="26.25" customHeight="1" x14ac:dyDescent="0.15">
      <c r="A96" s="224">
        <v>88</v>
      </c>
      <c r="B96" s="396" t="s">
        <v>313</v>
      </c>
      <c r="C96" s="409">
        <v>29</v>
      </c>
      <c r="D96" s="398" t="s">
        <v>253</v>
      </c>
      <c r="E96" s="398" t="s">
        <v>254</v>
      </c>
      <c r="F96" s="407">
        <v>401793.6</v>
      </c>
      <c r="G96" s="397" t="s">
        <v>134</v>
      </c>
      <c r="H96" s="400">
        <v>44228</v>
      </c>
      <c r="I96" s="400">
        <v>44230</v>
      </c>
      <c r="J96" s="401" t="s">
        <v>427</v>
      </c>
    </row>
    <row r="97" spans="1:10" s="225" customFormat="1" ht="26.25" customHeight="1" x14ac:dyDescent="0.15">
      <c r="A97" s="224">
        <v>89</v>
      </c>
      <c r="B97" s="396" t="s">
        <v>320</v>
      </c>
      <c r="C97" s="409">
        <v>170</v>
      </c>
      <c r="D97" s="398" t="s">
        <v>321</v>
      </c>
      <c r="E97" s="398" t="s">
        <v>322</v>
      </c>
      <c r="F97" s="407">
        <v>70676.100000000006</v>
      </c>
      <c r="G97" s="397" t="s">
        <v>134</v>
      </c>
      <c r="H97" s="400">
        <v>44229</v>
      </c>
      <c r="I97" s="400"/>
      <c r="J97" s="401"/>
    </row>
    <row r="98" spans="1:10" s="225" customFormat="1" ht="26.25" customHeight="1" x14ac:dyDescent="0.15">
      <c r="A98" s="224">
        <v>90</v>
      </c>
      <c r="B98" s="396" t="s">
        <v>247</v>
      </c>
      <c r="C98" s="397">
        <v>24</v>
      </c>
      <c r="D98" s="398" t="s">
        <v>323</v>
      </c>
      <c r="E98" s="398" t="s">
        <v>324</v>
      </c>
      <c r="F98" s="407">
        <v>145671</v>
      </c>
      <c r="G98" s="397" t="s">
        <v>134</v>
      </c>
      <c r="H98" s="400">
        <v>44200</v>
      </c>
      <c r="I98" s="400">
        <v>44232</v>
      </c>
      <c r="J98" s="401" t="s">
        <v>427</v>
      </c>
    </row>
    <row r="99" spans="1:10" s="225" customFormat="1" ht="26.25" customHeight="1" x14ac:dyDescent="0.15">
      <c r="A99" s="224">
        <v>91</v>
      </c>
      <c r="B99" s="396" t="s">
        <v>326</v>
      </c>
      <c r="C99" s="397">
        <v>69</v>
      </c>
      <c r="D99" s="398" t="s">
        <v>327</v>
      </c>
      <c r="E99" s="398" t="s">
        <v>196</v>
      </c>
      <c r="F99" s="407">
        <v>31790</v>
      </c>
      <c r="G99" s="397" t="s">
        <v>134</v>
      </c>
      <c r="H99" s="400">
        <v>44235</v>
      </c>
      <c r="I99" s="400"/>
      <c r="J99" s="401" t="s">
        <v>427</v>
      </c>
    </row>
    <row r="100" spans="1:10" s="225" customFormat="1" ht="26.25" customHeight="1" x14ac:dyDescent="0.15">
      <c r="A100" s="224">
        <v>92</v>
      </c>
      <c r="B100" s="396" t="s">
        <v>328</v>
      </c>
      <c r="C100" s="397">
        <v>70</v>
      </c>
      <c r="D100" s="398" t="s">
        <v>327</v>
      </c>
      <c r="E100" s="398" t="s">
        <v>196</v>
      </c>
      <c r="F100" s="407">
        <v>18380</v>
      </c>
      <c r="G100" s="397" t="s">
        <v>134</v>
      </c>
      <c r="H100" s="400">
        <v>44235</v>
      </c>
      <c r="I100" s="400"/>
      <c r="J100" s="401" t="s">
        <v>427</v>
      </c>
    </row>
    <row r="101" spans="1:10" s="225" customFormat="1" ht="26.25" customHeight="1" x14ac:dyDescent="0.15">
      <c r="A101" s="224">
        <v>93</v>
      </c>
      <c r="B101" s="396" t="s">
        <v>329</v>
      </c>
      <c r="C101" s="397">
        <v>71</v>
      </c>
      <c r="D101" s="398" t="s">
        <v>327</v>
      </c>
      <c r="E101" s="398" t="s">
        <v>196</v>
      </c>
      <c r="F101" s="407">
        <v>744000</v>
      </c>
      <c r="G101" s="397" t="s">
        <v>134</v>
      </c>
      <c r="H101" s="400">
        <v>44235</v>
      </c>
      <c r="I101" s="400"/>
      <c r="J101" s="401" t="s">
        <v>427</v>
      </c>
    </row>
    <row r="102" spans="1:10" s="225" customFormat="1" ht="26.25" customHeight="1" x14ac:dyDescent="0.15">
      <c r="A102" s="224">
        <v>94</v>
      </c>
      <c r="B102" s="396" t="s">
        <v>330</v>
      </c>
      <c r="C102" s="397">
        <v>32</v>
      </c>
      <c r="D102" s="398" t="s">
        <v>253</v>
      </c>
      <c r="E102" s="398" t="s">
        <v>254</v>
      </c>
      <c r="F102" s="407">
        <v>228565.88</v>
      </c>
      <c r="G102" s="397" t="s">
        <v>134</v>
      </c>
      <c r="H102" s="400">
        <v>44237</v>
      </c>
      <c r="I102" s="400">
        <v>44238</v>
      </c>
      <c r="J102" s="401" t="s">
        <v>427</v>
      </c>
    </row>
    <row r="103" spans="1:10" s="225" customFormat="1" ht="26.25" customHeight="1" x14ac:dyDescent="0.15">
      <c r="A103" s="224">
        <v>95</v>
      </c>
      <c r="B103" s="396" t="s">
        <v>331</v>
      </c>
      <c r="C103" s="397">
        <v>33</v>
      </c>
      <c r="D103" s="398" t="s">
        <v>253</v>
      </c>
      <c r="E103" s="398" t="s">
        <v>254</v>
      </c>
      <c r="F103" s="407">
        <v>28095.69</v>
      </c>
      <c r="G103" s="397" t="s">
        <v>134</v>
      </c>
      <c r="H103" s="400">
        <v>44237</v>
      </c>
      <c r="I103" s="400">
        <v>44238</v>
      </c>
      <c r="J103" s="401" t="s">
        <v>427</v>
      </c>
    </row>
    <row r="104" spans="1:10" s="225" customFormat="1" ht="26.25" customHeight="1" x14ac:dyDescent="0.15">
      <c r="A104" s="224">
        <v>96</v>
      </c>
      <c r="B104" s="396" t="s">
        <v>332</v>
      </c>
      <c r="C104" s="397">
        <v>34</v>
      </c>
      <c r="D104" s="398" t="s">
        <v>253</v>
      </c>
      <c r="E104" s="398" t="s">
        <v>254</v>
      </c>
      <c r="F104" s="407">
        <v>7700.08</v>
      </c>
      <c r="G104" s="397" t="s">
        <v>134</v>
      </c>
      <c r="H104" s="400">
        <v>44237</v>
      </c>
      <c r="I104" s="400">
        <v>44238</v>
      </c>
      <c r="J104" s="401" t="s">
        <v>427</v>
      </c>
    </row>
    <row r="105" spans="1:10" s="225" customFormat="1" ht="26.25" customHeight="1" x14ac:dyDescent="0.15">
      <c r="A105" s="224">
        <v>97</v>
      </c>
      <c r="B105" s="396" t="s">
        <v>334</v>
      </c>
      <c r="C105" s="397">
        <v>35</v>
      </c>
      <c r="D105" s="398" t="s">
        <v>253</v>
      </c>
      <c r="E105" s="398" t="s">
        <v>254</v>
      </c>
      <c r="F105" s="407">
        <v>133931.20000000001</v>
      </c>
      <c r="G105" s="397" t="s">
        <v>134</v>
      </c>
      <c r="H105" s="400">
        <v>44242</v>
      </c>
      <c r="I105" s="400">
        <v>44243</v>
      </c>
      <c r="J105" s="401" t="s">
        <v>427</v>
      </c>
    </row>
    <row r="106" spans="1:10" s="225" customFormat="1" ht="26.25" customHeight="1" x14ac:dyDescent="0.15">
      <c r="A106" s="224">
        <v>98</v>
      </c>
      <c r="B106" s="396" t="s">
        <v>168</v>
      </c>
      <c r="C106" s="409">
        <v>60</v>
      </c>
      <c r="D106" s="398" t="s">
        <v>243</v>
      </c>
      <c r="E106" s="398" t="s">
        <v>324</v>
      </c>
      <c r="F106" s="407">
        <v>32938.76</v>
      </c>
      <c r="G106" s="397" t="s">
        <v>134</v>
      </c>
      <c r="H106" s="400">
        <v>44243</v>
      </c>
      <c r="I106" s="400">
        <v>44245</v>
      </c>
      <c r="J106" s="401" t="s">
        <v>427</v>
      </c>
    </row>
    <row r="107" spans="1:10" s="225" customFormat="1" ht="26.25" customHeight="1" x14ac:dyDescent="0.15">
      <c r="A107" s="224">
        <v>99</v>
      </c>
      <c r="B107" s="396" t="s">
        <v>155</v>
      </c>
      <c r="C107" s="397">
        <v>61</v>
      </c>
      <c r="D107" s="398" t="s">
        <v>243</v>
      </c>
      <c r="E107" s="398" t="s">
        <v>324</v>
      </c>
      <c r="F107" s="407">
        <v>16719.18</v>
      </c>
      <c r="G107" s="397" t="s">
        <v>134</v>
      </c>
      <c r="H107" s="400">
        <v>44243</v>
      </c>
      <c r="I107" s="400">
        <v>44244</v>
      </c>
      <c r="J107" s="401" t="s">
        <v>427</v>
      </c>
    </row>
    <row r="108" spans="1:10" s="225" customFormat="1" ht="26.25" customHeight="1" x14ac:dyDescent="0.15">
      <c r="A108" s="224">
        <v>100</v>
      </c>
      <c r="B108" s="396" t="s">
        <v>348</v>
      </c>
      <c r="C108" s="397">
        <v>255</v>
      </c>
      <c r="D108" s="398" t="s">
        <v>388</v>
      </c>
      <c r="E108" s="398" t="s">
        <v>409</v>
      </c>
      <c r="F108" s="407">
        <v>54733.14</v>
      </c>
      <c r="G108" s="397" t="s">
        <v>134</v>
      </c>
      <c r="H108" s="400">
        <v>44245</v>
      </c>
      <c r="I108" s="400"/>
      <c r="J108" s="401"/>
    </row>
    <row r="109" spans="1:10" s="225" customFormat="1" ht="26.25" customHeight="1" x14ac:dyDescent="0.15">
      <c r="A109" s="224">
        <v>101</v>
      </c>
      <c r="B109" s="396" t="s">
        <v>349</v>
      </c>
      <c r="C109" s="397">
        <v>256</v>
      </c>
      <c r="D109" s="398" t="s">
        <v>388</v>
      </c>
      <c r="E109" s="398" t="s">
        <v>410</v>
      </c>
      <c r="F109" s="407">
        <v>54733.14</v>
      </c>
      <c r="G109" s="397" t="s">
        <v>134</v>
      </c>
      <c r="H109" s="400">
        <v>44245</v>
      </c>
      <c r="I109" s="400"/>
      <c r="J109" s="401"/>
    </row>
    <row r="110" spans="1:10" s="225" customFormat="1" ht="26.25" customHeight="1" x14ac:dyDescent="0.15">
      <c r="A110" s="224">
        <v>102</v>
      </c>
      <c r="B110" s="396" t="s">
        <v>334</v>
      </c>
      <c r="C110" s="397">
        <v>35</v>
      </c>
      <c r="D110" s="398" t="s">
        <v>336</v>
      </c>
      <c r="E110" s="398" t="s">
        <v>178</v>
      </c>
      <c r="F110" s="407">
        <v>229550</v>
      </c>
      <c r="G110" s="397" t="s">
        <v>134</v>
      </c>
      <c r="H110" s="400">
        <v>44249</v>
      </c>
      <c r="I110" s="400"/>
      <c r="J110" s="401"/>
    </row>
    <row r="111" spans="1:10" s="225" customFormat="1" ht="26.25" customHeight="1" x14ac:dyDescent="0.15">
      <c r="A111" s="224">
        <v>103</v>
      </c>
      <c r="B111" s="396" t="s">
        <v>337</v>
      </c>
      <c r="C111" s="397">
        <v>36</v>
      </c>
      <c r="D111" s="398" t="s">
        <v>253</v>
      </c>
      <c r="E111" s="398" t="s">
        <v>254</v>
      </c>
      <c r="F111" s="407">
        <v>78820.160000000003</v>
      </c>
      <c r="G111" s="397" t="s">
        <v>134</v>
      </c>
      <c r="H111" s="400">
        <v>44249</v>
      </c>
      <c r="I111" s="400">
        <v>44250</v>
      </c>
      <c r="J111" s="401" t="s">
        <v>427</v>
      </c>
    </row>
    <row r="112" spans="1:10" s="225" customFormat="1" ht="26.25" customHeight="1" x14ac:dyDescent="0.15">
      <c r="A112" s="224">
        <v>104</v>
      </c>
      <c r="B112" s="396" t="s">
        <v>236</v>
      </c>
      <c r="C112" s="397">
        <v>15</v>
      </c>
      <c r="D112" s="398" t="s">
        <v>240</v>
      </c>
      <c r="E112" s="398" t="s">
        <v>174</v>
      </c>
      <c r="F112" s="407">
        <v>117612.74</v>
      </c>
      <c r="G112" s="397" t="s">
        <v>134</v>
      </c>
      <c r="H112" s="400">
        <v>44249</v>
      </c>
      <c r="I112" s="400">
        <v>44258</v>
      </c>
      <c r="J112" s="401"/>
    </row>
    <row r="113" spans="1:10" s="225" customFormat="1" ht="26.25" customHeight="1" x14ac:dyDescent="0.15">
      <c r="A113" s="224">
        <v>105</v>
      </c>
      <c r="B113" s="396" t="s">
        <v>338</v>
      </c>
      <c r="C113" s="397">
        <v>16</v>
      </c>
      <c r="D113" s="398" t="s">
        <v>240</v>
      </c>
      <c r="E113" s="398" t="s">
        <v>174</v>
      </c>
      <c r="F113" s="407">
        <v>155679</v>
      </c>
      <c r="G113" s="397" t="s">
        <v>134</v>
      </c>
      <c r="H113" s="400">
        <v>44249</v>
      </c>
      <c r="I113" s="400">
        <v>44260</v>
      </c>
      <c r="J113" s="401"/>
    </row>
    <row r="114" spans="1:10" s="225" customFormat="1" ht="26.25" customHeight="1" x14ac:dyDescent="0.15">
      <c r="A114" s="224">
        <v>106</v>
      </c>
      <c r="B114" s="396" t="s">
        <v>339</v>
      </c>
      <c r="C114" s="397">
        <v>140</v>
      </c>
      <c r="D114" s="398" t="s">
        <v>252</v>
      </c>
      <c r="E114" s="398" t="s">
        <v>178</v>
      </c>
      <c r="F114" s="407">
        <v>71715.63</v>
      </c>
      <c r="G114" s="397" t="s">
        <v>134</v>
      </c>
      <c r="H114" s="400">
        <v>44250</v>
      </c>
      <c r="I114" s="400">
        <v>44252</v>
      </c>
      <c r="J114" s="401" t="s">
        <v>427</v>
      </c>
    </row>
    <row r="115" spans="1:10" s="225" customFormat="1" ht="26.25" customHeight="1" x14ac:dyDescent="0.15">
      <c r="A115" s="224">
        <v>107</v>
      </c>
      <c r="B115" s="396" t="s">
        <v>328</v>
      </c>
      <c r="C115" s="409">
        <v>70</v>
      </c>
      <c r="D115" s="398" t="s">
        <v>189</v>
      </c>
      <c r="E115" s="398" t="s">
        <v>190</v>
      </c>
      <c r="F115" s="407">
        <v>2370912.5</v>
      </c>
      <c r="G115" s="397" t="s">
        <v>134</v>
      </c>
      <c r="H115" s="400">
        <v>44250</v>
      </c>
      <c r="I115" s="400">
        <v>44252</v>
      </c>
      <c r="J115" s="401" t="s">
        <v>427</v>
      </c>
    </row>
    <row r="116" spans="1:10" s="225" customFormat="1" ht="26.25" customHeight="1" x14ac:dyDescent="0.15">
      <c r="A116" s="224">
        <v>108</v>
      </c>
      <c r="B116" s="396" t="s">
        <v>340</v>
      </c>
      <c r="C116" s="409">
        <v>81</v>
      </c>
      <c r="D116" s="398" t="s">
        <v>258</v>
      </c>
      <c r="E116" s="398" t="s">
        <v>259</v>
      </c>
      <c r="F116" s="407">
        <v>605000</v>
      </c>
      <c r="G116" s="397" t="s">
        <v>134</v>
      </c>
      <c r="H116" s="400">
        <v>44252</v>
      </c>
      <c r="I116" s="400">
        <v>44252</v>
      </c>
      <c r="J116" s="401" t="s">
        <v>427</v>
      </c>
    </row>
    <row r="117" spans="1:10" s="225" customFormat="1" ht="26.25" customHeight="1" x14ac:dyDescent="0.15">
      <c r="A117" s="224">
        <v>109</v>
      </c>
      <c r="B117" s="396" t="s">
        <v>241</v>
      </c>
      <c r="C117" s="397">
        <v>156</v>
      </c>
      <c r="D117" s="398" t="s">
        <v>271</v>
      </c>
      <c r="E117" s="398" t="s">
        <v>254</v>
      </c>
      <c r="F117" s="407">
        <v>156799.4</v>
      </c>
      <c r="G117" s="397" t="s">
        <v>134</v>
      </c>
      <c r="H117" s="400">
        <v>44252</v>
      </c>
      <c r="I117" s="400">
        <v>44252</v>
      </c>
      <c r="J117" s="401" t="s">
        <v>427</v>
      </c>
    </row>
    <row r="118" spans="1:10" s="225" customFormat="1" ht="26.25" customHeight="1" x14ac:dyDescent="0.15">
      <c r="A118" s="224">
        <v>110</v>
      </c>
      <c r="B118" s="396" t="s">
        <v>350</v>
      </c>
      <c r="C118" s="397">
        <v>1146</v>
      </c>
      <c r="D118" s="398" t="s">
        <v>389</v>
      </c>
      <c r="E118" s="398" t="s">
        <v>255</v>
      </c>
      <c r="F118" s="407">
        <v>967057.2</v>
      </c>
      <c r="G118" s="397" t="s">
        <v>134</v>
      </c>
      <c r="H118" s="400">
        <v>44252</v>
      </c>
      <c r="I118" s="400"/>
      <c r="J118" s="401" t="s">
        <v>427</v>
      </c>
    </row>
    <row r="119" spans="1:10" s="225" customFormat="1" ht="26.25" customHeight="1" x14ac:dyDescent="0.15">
      <c r="A119" s="224">
        <v>111</v>
      </c>
      <c r="B119" s="396" t="s">
        <v>351</v>
      </c>
      <c r="C119" s="397">
        <v>4</v>
      </c>
      <c r="D119" s="398" t="s">
        <v>229</v>
      </c>
      <c r="E119" s="398" t="s">
        <v>411</v>
      </c>
      <c r="F119" s="407">
        <v>26891.02</v>
      </c>
      <c r="G119" s="397" t="s">
        <v>134</v>
      </c>
      <c r="H119" s="400">
        <v>44256</v>
      </c>
      <c r="I119" s="400"/>
      <c r="J119" s="401"/>
    </row>
    <row r="120" spans="1:10" s="225" customFormat="1" ht="26.25" customHeight="1" x14ac:dyDescent="0.15">
      <c r="A120" s="224">
        <v>112</v>
      </c>
      <c r="B120" s="396" t="s">
        <v>338</v>
      </c>
      <c r="C120" s="409">
        <v>16</v>
      </c>
      <c r="D120" s="398" t="s">
        <v>390</v>
      </c>
      <c r="E120" s="398" t="s">
        <v>412</v>
      </c>
      <c r="F120" s="407">
        <v>2944169.2</v>
      </c>
      <c r="G120" s="397" t="s">
        <v>134</v>
      </c>
      <c r="H120" s="400">
        <v>44256</v>
      </c>
      <c r="I120" s="400"/>
      <c r="J120" s="401" t="s">
        <v>427</v>
      </c>
    </row>
    <row r="121" spans="1:10" s="225" customFormat="1" ht="26.25" customHeight="1" x14ac:dyDescent="0.15">
      <c r="A121" s="224">
        <v>113</v>
      </c>
      <c r="B121" s="396" t="s">
        <v>246</v>
      </c>
      <c r="C121" s="397">
        <v>78</v>
      </c>
      <c r="D121" s="398" t="s">
        <v>189</v>
      </c>
      <c r="E121" s="398" t="s">
        <v>190</v>
      </c>
      <c r="F121" s="407">
        <v>244350</v>
      </c>
      <c r="G121" s="397" t="s">
        <v>134</v>
      </c>
      <c r="H121" s="400">
        <v>44256</v>
      </c>
      <c r="I121" s="400">
        <v>44257</v>
      </c>
      <c r="J121" s="401" t="s">
        <v>427</v>
      </c>
    </row>
    <row r="122" spans="1:10" s="225" customFormat="1" ht="26.25" customHeight="1" x14ac:dyDescent="0.15">
      <c r="A122" s="224">
        <v>114</v>
      </c>
      <c r="B122" s="396" t="s">
        <v>319</v>
      </c>
      <c r="C122" s="397">
        <v>48</v>
      </c>
      <c r="D122" s="398" t="s">
        <v>238</v>
      </c>
      <c r="E122" s="398" t="s">
        <v>178</v>
      </c>
      <c r="F122" s="407">
        <v>117299.08</v>
      </c>
      <c r="G122" s="397" t="s">
        <v>134</v>
      </c>
      <c r="H122" s="400">
        <v>44257</v>
      </c>
      <c r="I122" s="400">
        <v>44258</v>
      </c>
      <c r="J122" s="401"/>
    </row>
    <row r="123" spans="1:10" s="225" customFormat="1" ht="26.25" customHeight="1" x14ac:dyDescent="0.15">
      <c r="A123" s="224">
        <v>115</v>
      </c>
      <c r="B123" s="396" t="s">
        <v>352</v>
      </c>
      <c r="C123" s="397">
        <v>186</v>
      </c>
      <c r="D123" s="398" t="s">
        <v>391</v>
      </c>
      <c r="E123" s="398" t="s">
        <v>324</v>
      </c>
      <c r="F123" s="407">
        <v>8968</v>
      </c>
      <c r="G123" s="397" t="s">
        <v>134</v>
      </c>
      <c r="H123" s="400">
        <v>44257</v>
      </c>
      <c r="I123" s="400">
        <v>44258</v>
      </c>
      <c r="J123" s="401" t="s">
        <v>427</v>
      </c>
    </row>
    <row r="124" spans="1:10" s="225" customFormat="1" ht="26.25" customHeight="1" x14ac:dyDescent="0.15">
      <c r="A124" s="224">
        <v>116</v>
      </c>
      <c r="B124" s="396" t="s">
        <v>314</v>
      </c>
      <c r="C124" s="397">
        <v>37</v>
      </c>
      <c r="D124" s="398" t="s">
        <v>253</v>
      </c>
      <c r="E124" s="398" t="s">
        <v>254</v>
      </c>
      <c r="F124" s="407">
        <v>39247.82</v>
      </c>
      <c r="G124" s="397" t="s">
        <v>134</v>
      </c>
      <c r="H124" s="400">
        <v>44257</v>
      </c>
      <c r="I124" s="400">
        <v>44258</v>
      </c>
      <c r="J124" s="401" t="s">
        <v>427</v>
      </c>
    </row>
    <row r="125" spans="1:10" s="225" customFormat="1" ht="26.25" customHeight="1" x14ac:dyDescent="0.15">
      <c r="A125" s="224">
        <v>117</v>
      </c>
      <c r="B125" s="396" t="s">
        <v>353</v>
      </c>
      <c r="C125" s="409">
        <v>177</v>
      </c>
      <c r="D125" s="398" t="s">
        <v>321</v>
      </c>
      <c r="E125" s="398" t="s">
        <v>413</v>
      </c>
      <c r="F125" s="407">
        <v>70676.100000000006</v>
      </c>
      <c r="G125" s="397" t="s">
        <v>134</v>
      </c>
      <c r="H125" s="400">
        <v>44257</v>
      </c>
      <c r="I125" s="400"/>
      <c r="J125" s="401"/>
    </row>
    <row r="126" spans="1:10" s="225" customFormat="1" ht="26.25" customHeight="1" x14ac:dyDescent="0.15">
      <c r="A126" s="224">
        <v>118</v>
      </c>
      <c r="B126" s="396" t="s">
        <v>354</v>
      </c>
      <c r="C126" s="409">
        <v>91661</v>
      </c>
      <c r="D126" s="398" t="s">
        <v>263</v>
      </c>
      <c r="E126" s="398" t="s">
        <v>333</v>
      </c>
      <c r="F126" s="407">
        <v>4504.95</v>
      </c>
      <c r="G126" s="397" t="s">
        <v>134</v>
      </c>
      <c r="H126" s="400">
        <v>44257</v>
      </c>
      <c r="I126" s="400"/>
      <c r="J126" s="401"/>
    </row>
    <row r="127" spans="1:10" s="225" customFormat="1" ht="26.25" customHeight="1" x14ac:dyDescent="0.15">
      <c r="A127" s="224">
        <v>119</v>
      </c>
      <c r="B127" s="396" t="s">
        <v>355</v>
      </c>
      <c r="C127" s="409">
        <v>5</v>
      </c>
      <c r="D127" s="398" t="s">
        <v>392</v>
      </c>
      <c r="E127" s="398" t="s">
        <v>411</v>
      </c>
      <c r="F127" s="407">
        <v>30921.79</v>
      </c>
      <c r="G127" s="397" t="s">
        <v>134</v>
      </c>
      <c r="H127" s="400">
        <v>44257</v>
      </c>
      <c r="I127" s="400"/>
      <c r="J127" s="401"/>
    </row>
    <row r="128" spans="1:10" s="225" customFormat="1" ht="26.25" customHeight="1" x14ac:dyDescent="0.15">
      <c r="A128" s="224">
        <v>120</v>
      </c>
      <c r="B128" s="396" t="s">
        <v>315</v>
      </c>
      <c r="C128" s="409">
        <v>39</v>
      </c>
      <c r="D128" s="398" t="s">
        <v>253</v>
      </c>
      <c r="E128" s="398" t="s">
        <v>254</v>
      </c>
      <c r="F128" s="407">
        <v>13583.85</v>
      </c>
      <c r="G128" s="397" t="s">
        <v>134</v>
      </c>
      <c r="H128" s="400">
        <v>44258</v>
      </c>
      <c r="I128" s="400">
        <v>44258</v>
      </c>
      <c r="J128" s="401" t="s">
        <v>427</v>
      </c>
    </row>
    <row r="129" spans="1:10" s="225" customFormat="1" ht="26.25" customHeight="1" x14ac:dyDescent="0.15">
      <c r="A129" s="224">
        <v>121</v>
      </c>
      <c r="B129" s="396" t="s">
        <v>270</v>
      </c>
      <c r="C129" s="409">
        <v>80</v>
      </c>
      <c r="D129" s="398" t="s">
        <v>327</v>
      </c>
      <c r="E129" s="398" t="s">
        <v>196</v>
      </c>
      <c r="F129" s="407">
        <v>960000</v>
      </c>
      <c r="G129" s="397" t="s">
        <v>134</v>
      </c>
      <c r="H129" s="400">
        <v>44258</v>
      </c>
      <c r="I129" s="400">
        <v>44281</v>
      </c>
      <c r="J129" s="401"/>
    </row>
    <row r="130" spans="1:10" s="225" customFormat="1" ht="26.25" customHeight="1" x14ac:dyDescent="0.15">
      <c r="A130" s="224">
        <v>122</v>
      </c>
      <c r="B130" s="396" t="s">
        <v>356</v>
      </c>
      <c r="C130" s="409">
        <v>262</v>
      </c>
      <c r="D130" s="398" t="s">
        <v>388</v>
      </c>
      <c r="E130" s="398" t="s">
        <v>411</v>
      </c>
      <c r="F130" s="407">
        <v>54733.14</v>
      </c>
      <c r="G130" s="397" t="s">
        <v>134</v>
      </c>
      <c r="H130" s="400">
        <v>44258</v>
      </c>
      <c r="I130" s="400"/>
      <c r="J130" s="401"/>
    </row>
    <row r="131" spans="1:10" s="225" customFormat="1" ht="26.25" customHeight="1" x14ac:dyDescent="0.15">
      <c r="A131" s="224">
        <v>123</v>
      </c>
      <c r="B131" s="396" t="s">
        <v>169</v>
      </c>
      <c r="C131" s="397">
        <v>62</v>
      </c>
      <c r="D131" s="398" t="s">
        <v>243</v>
      </c>
      <c r="E131" s="398" t="s">
        <v>324</v>
      </c>
      <c r="F131" s="407">
        <v>61224.77</v>
      </c>
      <c r="G131" s="397" t="s">
        <v>134</v>
      </c>
      <c r="H131" s="400">
        <v>44259</v>
      </c>
      <c r="I131" s="400">
        <v>44260</v>
      </c>
      <c r="J131" s="401" t="s">
        <v>427</v>
      </c>
    </row>
    <row r="132" spans="1:10" s="225" customFormat="1" ht="26.25" customHeight="1" x14ac:dyDescent="0.15">
      <c r="A132" s="224">
        <v>124</v>
      </c>
      <c r="B132" s="396" t="s">
        <v>156</v>
      </c>
      <c r="C132" s="397">
        <v>63</v>
      </c>
      <c r="D132" s="398" t="s">
        <v>243</v>
      </c>
      <c r="E132" s="398" t="s">
        <v>324</v>
      </c>
      <c r="F132" s="407">
        <v>22018.3</v>
      </c>
      <c r="G132" s="397" t="s">
        <v>134</v>
      </c>
      <c r="H132" s="400">
        <v>44259</v>
      </c>
      <c r="I132" s="400">
        <v>44260</v>
      </c>
      <c r="J132" s="401" t="s">
        <v>427</v>
      </c>
    </row>
    <row r="133" spans="1:10" s="225" customFormat="1" ht="26.25" customHeight="1" x14ac:dyDescent="0.15">
      <c r="A133" s="224">
        <v>125</v>
      </c>
      <c r="B133" s="396" t="s">
        <v>357</v>
      </c>
      <c r="C133" s="397">
        <v>5467</v>
      </c>
      <c r="D133" s="398" t="s">
        <v>325</v>
      </c>
      <c r="E133" s="398" t="s">
        <v>255</v>
      </c>
      <c r="F133" s="407">
        <v>10994.69</v>
      </c>
      <c r="G133" s="397" t="s">
        <v>134</v>
      </c>
      <c r="H133" s="400">
        <v>44259</v>
      </c>
      <c r="I133" s="400"/>
      <c r="J133" s="401"/>
    </row>
    <row r="134" spans="1:10" s="225" customFormat="1" ht="33" customHeight="1" x14ac:dyDescent="0.15">
      <c r="A134" s="224">
        <v>126</v>
      </c>
      <c r="B134" s="396" t="s">
        <v>358</v>
      </c>
      <c r="C134" s="397">
        <v>14470</v>
      </c>
      <c r="D134" s="398" t="s">
        <v>393</v>
      </c>
      <c r="E134" s="398" t="s">
        <v>414</v>
      </c>
      <c r="F134" s="407">
        <v>469353</v>
      </c>
      <c r="G134" s="397" t="s">
        <v>134</v>
      </c>
      <c r="H134" s="400">
        <v>44260</v>
      </c>
      <c r="I134" s="400"/>
      <c r="J134" s="401" t="s">
        <v>428</v>
      </c>
    </row>
    <row r="135" spans="1:10" s="225" customFormat="1" ht="26.25" customHeight="1" x14ac:dyDescent="0.15">
      <c r="A135" s="224">
        <v>127</v>
      </c>
      <c r="B135" s="396" t="s">
        <v>326</v>
      </c>
      <c r="C135" s="397">
        <v>69</v>
      </c>
      <c r="D135" s="398" t="s">
        <v>152</v>
      </c>
      <c r="E135" s="398" t="s">
        <v>310</v>
      </c>
      <c r="F135" s="407">
        <v>51176.12</v>
      </c>
      <c r="G135" s="397" t="s">
        <v>134</v>
      </c>
      <c r="H135" s="400">
        <v>44260</v>
      </c>
      <c r="I135" s="400"/>
      <c r="J135" s="401"/>
    </row>
    <row r="136" spans="1:10" s="225" customFormat="1" ht="26.25" customHeight="1" x14ac:dyDescent="0.15">
      <c r="A136" s="224">
        <v>128</v>
      </c>
      <c r="B136" s="396" t="s">
        <v>328</v>
      </c>
      <c r="C136" s="397">
        <v>70</v>
      </c>
      <c r="D136" s="398" t="s">
        <v>152</v>
      </c>
      <c r="E136" s="398" t="s">
        <v>310</v>
      </c>
      <c r="F136" s="407">
        <v>51176.12</v>
      </c>
      <c r="G136" s="397" t="s">
        <v>134</v>
      </c>
      <c r="H136" s="400">
        <v>44260</v>
      </c>
      <c r="I136" s="400"/>
      <c r="J136" s="401"/>
    </row>
    <row r="137" spans="1:10" s="225" customFormat="1" ht="26.25" customHeight="1" x14ac:dyDescent="0.15">
      <c r="A137" s="224">
        <v>129</v>
      </c>
      <c r="B137" s="396" t="s">
        <v>329</v>
      </c>
      <c r="C137" s="397">
        <v>71</v>
      </c>
      <c r="D137" s="398" t="s">
        <v>152</v>
      </c>
      <c r="E137" s="398" t="s">
        <v>310</v>
      </c>
      <c r="F137" s="407">
        <v>51176.12</v>
      </c>
      <c r="G137" s="397" t="s">
        <v>134</v>
      </c>
      <c r="H137" s="400">
        <v>44260</v>
      </c>
      <c r="I137" s="400"/>
      <c r="J137" s="401"/>
    </row>
    <row r="138" spans="1:10" s="225" customFormat="1" ht="26.25" customHeight="1" x14ac:dyDescent="0.15">
      <c r="A138" s="224">
        <v>130</v>
      </c>
      <c r="B138" s="396" t="s">
        <v>359</v>
      </c>
      <c r="C138" s="397">
        <v>72</v>
      </c>
      <c r="D138" s="398" t="s">
        <v>152</v>
      </c>
      <c r="E138" s="398" t="s">
        <v>310</v>
      </c>
      <c r="F138" s="407">
        <v>51176.12</v>
      </c>
      <c r="G138" s="397" t="s">
        <v>134</v>
      </c>
      <c r="H138" s="400">
        <v>44260</v>
      </c>
      <c r="I138" s="400"/>
      <c r="J138" s="401"/>
    </row>
    <row r="139" spans="1:10" s="225" customFormat="1" ht="26.25" customHeight="1" x14ac:dyDescent="0.15">
      <c r="A139" s="224">
        <v>131</v>
      </c>
      <c r="B139" s="396" t="s">
        <v>360</v>
      </c>
      <c r="C139" s="397">
        <v>73</v>
      </c>
      <c r="D139" s="398" t="s">
        <v>152</v>
      </c>
      <c r="E139" s="398" t="s">
        <v>310</v>
      </c>
      <c r="F139" s="407">
        <v>51176.12</v>
      </c>
      <c r="G139" s="397" t="s">
        <v>134</v>
      </c>
      <c r="H139" s="400">
        <v>44260</v>
      </c>
      <c r="I139" s="400"/>
      <c r="J139" s="401"/>
    </row>
    <row r="140" spans="1:10" s="225" customFormat="1" ht="26.25" customHeight="1" x14ac:dyDescent="0.15">
      <c r="A140" s="224">
        <v>132</v>
      </c>
      <c r="B140" s="396" t="s">
        <v>361</v>
      </c>
      <c r="C140" s="397">
        <v>74</v>
      </c>
      <c r="D140" s="398" t="s">
        <v>152</v>
      </c>
      <c r="E140" s="398" t="s">
        <v>310</v>
      </c>
      <c r="F140" s="407">
        <v>51176.12</v>
      </c>
      <c r="G140" s="397" t="s">
        <v>134</v>
      </c>
      <c r="H140" s="400">
        <v>44260</v>
      </c>
      <c r="I140" s="400"/>
      <c r="J140" s="401"/>
    </row>
    <row r="141" spans="1:10" s="225" customFormat="1" ht="26.25" customHeight="1" x14ac:dyDescent="0.15">
      <c r="A141" s="224">
        <v>133</v>
      </c>
      <c r="B141" s="396" t="s">
        <v>362</v>
      </c>
      <c r="C141" s="397">
        <v>75</v>
      </c>
      <c r="D141" s="398" t="s">
        <v>152</v>
      </c>
      <c r="E141" s="398" t="s">
        <v>310</v>
      </c>
      <c r="F141" s="407">
        <v>51176.12</v>
      </c>
      <c r="G141" s="397" t="s">
        <v>134</v>
      </c>
      <c r="H141" s="400">
        <v>44260</v>
      </c>
      <c r="I141" s="400"/>
      <c r="J141" s="401"/>
    </row>
    <row r="142" spans="1:10" s="225" customFormat="1" ht="26.25" customHeight="1" x14ac:dyDescent="0.15">
      <c r="A142" s="224">
        <v>134</v>
      </c>
      <c r="B142" s="396" t="s">
        <v>363</v>
      </c>
      <c r="C142" s="397">
        <v>76</v>
      </c>
      <c r="D142" s="398" t="s">
        <v>152</v>
      </c>
      <c r="E142" s="398" t="s">
        <v>310</v>
      </c>
      <c r="F142" s="407">
        <v>51176.12</v>
      </c>
      <c r="G142" s="397" t="s">
        <v>134</v>
      </c>
      <c r="H142" s="400">
        <v>44260</v>
      </c>
      <c r="I142" s="400"/>
      <c r="J142" s="401"/>
    </row>
    <row r="143" spans="1:10" s="225" customFormat="1" ht="26.25" customHeight="1" x14ac:dyDescent="0.15">
      <c r="A143" s="224">
        <v>135</v>
      </c>
      <c r="B143" s="396" t="s">
        <v>257</v>
      </c>
      <c r="C143" s="397">
        <v>77</v>
      </c>
      <c r="D143" s="398" t="s">
        <v>152</v>
      </c>
      <c r="E143" s="398" t="s">
        <v>310</v>
      </c>
      <c r="F143" s="407">
        <v>51176.12</v>
      </c>
      <c r="G143" s="397" t="s">
        <v>134</v>
      </c>
      <c r="H143" s="400">
        <v>44260</v>
      </c>
      <c r="I143" s="400"/>
      <c r="J143" s="401"/>
    </row>
    <row r="144" spans="1:10" s="225" customFormat="1" ht="26.25" customHeight="1" x14ac:dyDescent="0.15">
      <c r="A144" s="224">
        <v>136</v>
      </c>
      <c r="B144" s="396" t="s">
        <v>246</v>
      </c>
      <c r="C144" s="397">
        <v>78</v>
      </c>
      <c r="D144" s="398" t="s">
        <v>152</v>
      </c>
      <c r="E144" s="398" t="s">
        <v>310</v>
      </c>
      <c r="F144" s="407">
        <v>51176.12</v>
      </c>
      <c r="G144" s="397" t="s">
        <v>134</v>
      </c>
      <c r="H144" s="400">
        <v>44260</v>
      </c>
      <c r="I144" s="400"/>
      <c r="J144" s="401"/>
    </row>
    <row r="145" spans="1:10" s="225" customFormat="1" ht="26.25" customHeight="1" x14ac:dyDescent="0.15">
      <c r="A145" s="224">
        <v>137</v>
      </c>
      <c r="B145" s="396" t="s">
        <v>269</v>
      </c>
      <c r="C145" s="397">
        <v>79</v>
      </c>
      <c r="D145" s="398" t="s">
        <v>152</v>
      </c>
      <c r="E145" s="398" t="s">
        <v>310</v>
      </c>
      <c r="F145" s="407">
        <v>51176.12</v>
      </c>
      <c r="G145" s="397" t="s">
        <v>134</v>
      </c>
      <c r="H145" s="400">
        <v>44260</v>
      </c>
      <c r="I145" s="400"/>
      <c r="J145" s="401"/>
    </row>
    <row r="146" spans="1:10" s="225" customFormat="1" ht="26.25" customHeight="1" x14ac:dyDescent="0.15">
      <c r="A146" s="224">
        <v>138</v>
      </c>
      <c r="B146" s="396" t="s">
        <v>340</v>
      </c>
      <c r="C146" s="397">
        <v>81</v>
      </c>
      <c r="D146" s="398" t="s">
        <v>327</v>
      </c>
      <c r="E146" s="398" t="s">
        <v>196</v>
      </c>
      <c r="F146" s="407">
        <v>157400</v>
      </c>
      <c r="G146" s="397" t="s">
        <v>134</v>
      </c>
      <c r="H146" s="400">
        <v>44263</v>
      </c>
      <c r="I146" s="400">
        <v>44281</v>
      </c>
      <c r="J146" s="401"/>
    </row>
    <row r="147" spans="1:10" s="225" customFormat="1" ht="26.25" customHeight="1" x14ac:dyDescent="0.15">
      <c r="A147" s="224">
        <v>139</v>
      </c>
      <c r="B147" s="396" t="s">
        <v>364</v>
      </c>
      <c r="C147" s="397">
        <v>84</v>
      </c>
      <c r="D147" s="398" t="s">
        <v>327</v>
      </c>
      <c r="E147" s="398" t="s">
        <v>196</v>
      </c>
      <c r="F147" s="407">
        <v>139995</v>
      </c>
      <c r="G147" s="397" t="s">
        <v>134</v>
      </c>
      <c r="H147" s="400">
        <v>44263</v>
      </c>
      <c r="I147" s="400">
        <v>44281</v>
      </c>
      <c r="J147" s="401"/>
    </row>
    <row r="148" spans="1:10" s="225" customFormat="1" ht="26.25" customHeight="1" x14ac:dyDescent="0.15">
      <c r="A148" s="224">
        <v>140</v>
      </c>
      <c r="B148" s="396" t="s">
        <v>365</v>
      </c>
      <c r="C148" s="397">
        <v>9</v>
      </c>
      <c r="D148" s="398" t="s">
        <v>394</v>
      </c>
      <c r="E148" s="398" t="s">
        <v>324</v>
      </c>
      <c r="F148" s="407">
        <v>155990.1</v>
      </c>
      <c r="G148" s="397" t="s">
        <v>134</v>
      </c>
      <c r="H148" s="400">
        <v>44265</v>
      </c>
      <c r="I148" s="400">
        <v>44265</v>
      </c>
      <c r="J148" s="401" t="s">
        <v>427</v>
      </c>
    </row>
    <row r="149" spans="1:10" s="225" customFormat="1" ht="26.25" customHeight="1" x14ac:dyDescent="0.15">
      <c r="A149" s="224">
        <v>141</v>
      </c>
      <c r="B149" s="396" t="s">
        <v>366</v>
      </c>
      <c r="C149" s="397">
        <v>10</v>
      </c>
      <c r="D149" s="398" t="s">
        <v>394</v>
      </c>
      <c r="E149" s="398" t="s">
        <v>324</v>
      </c>
      <c r="F149" s="407">
        <v>177284.92</v>
      </c>
      <c r="G149" s="397" t="s">
        <v>134</v>
      </c>
      <c r="H149" s="400">
        <v>44265</v>
      </c>
      <c r="I149" s="400">
        <v>44265</v>
      </c>
      <c r="J149" s="401" t="s">
        <v>427</v>
      </c>
    </row>
    <row r="150" spans="1:10" s="225" customFormat="1" ht="26.25" customHeight="1" x14ac:dyDescent="0.15">
      <c r="A150" s="224">
        <v>142</v>
      </c>
      <c r="B150" s="396" t="s">
        <v>367</v>
      </c>
      <c r="C150" s="397">
        <v>82</v>
      </c>
      <c r="D150" s="398" t="s">
        <v>395</v>
      </c>
      <c r="E150" s="398" t="s">
        <v>415</v>
      </c>
      <c r="F150" s="407">
        <v>38940</v>
      </c>
      <c r="G150" s="397" t="s">
        <v>134</v>
      </c>
      <c r="H150" s="400">
        <v>44267</v>
      </c>
      <c r="I150" s="400"/>
      <c r="J150" s="401"/>
    </row>
    <row r="151" spans="1:10" s="225" customFormat="1" ht="26.25" customHeight="1" x14ac:dyDescent="0.15">
      <c r="A151" s="224">
        <v>143</v>
      </c>
      <c r="B151" s="396" t="s">
        <v>368</v>
      </c>
      <c r="C151" s="397">
        <v>83</v>
      </c>
      <c r="D151" s="398" t="s">
        <v>395</v>
      </c>
      <c r="E151" s="398" t="s">
        <v>416</v>
      </c>
      <c r="F151" s="407">
        <v>38940</v>
      </c>
      <c r="G151" s="397" t="s">
        <v>134</v>
      </c>
      <c r="H151" s="400">
        <v>44267</v>
      </c>
      <c r="I151" s="400"/>
      <c r="J151" s="401"/>
    </row>
    <row r="152" spans="1:10" s="225" customFormat="1" ht="26.25" customHeight="1" x14ac:dyDescent="0.15">
      <c r="A152" s="224">
        <v>144</v>
      </c>
      <c r="B152" s="396" t="s">
        <v>364</v>
      </c>
      <c r="C152" s="397">
        <v>84</v>
      </c>
      <c r="D152" s="398" t="s">
        <v>395</v>
      </c>
      <c r="E152" s="398" t="s">
        <v>411</v>
      </c>
      <c r="F152" s="407">
        <v>38940</v>
      </c>
      <c r="G152" s="397" t="s">
        <v>134</v>
      </c>
      <c r="H152" s="400">
        <v>44267</v>
      </c>
      <c r="I152" s="400"/>
      <c r="J152" s="401"/>
    </row>
    <row r="153" spans="1:10" s="225" customFormat="1" ht="26.25" customHeight="1" x14ac:dyDescent="0.15">
      <c r="A153" s="224">
        <v>145</v>
      </c>
      <c r="B153" s="396" t="s">
        <v>369</v>
      </c>
      <c r="C153" s="397">
        <v>1172</v>
      </c>
      <c r="D153" s="398" t="s">
        <v>389</v>
      </c>
      <c r="E153" s="398" t="s">
        <v>255</v>
      </c>
      <c r="F153" s="407">
        <v>333704</v>
      </c>
      <c r="G153" s="397" t="s">
        <v>134</v>
      </c>
      <c r="H153" s="400">
        <v>44270</v>
      </c>
      <c r="I153" s="400"/>
      <c r="J153" s="401" t="s">
        <v>427</v>
      </c>
    </row>
    <row r="154" spans="1:10" s="225" customFormat="1" ht="26.25" customHeight="1" x14ac:dyDescent="0.15">
      <c r="A154" s="224">
        <v>146</v>
      </c>
      <c r="B154" s="396" t="s">
        <v>370</v>
      </c>
      <c r="C154" s="397">
        <v>2289</v>
      </c>
      <c r="D154" s="398" t="s">
        <v>396</v>
      </c>
      <c r="E154" s="398" t="s">
        <v>417</v>
      </c>
      <c r="F154" s="407">
        <v>1062896.28</v>
      </c>
      <c r="G154" s="397" t="s">
        <v>134</v>
      </c>
      <c r="H154" s="400">
        <v>44271</v>
      </c>
      <c r="I154" s="400">
        <v>44271</v>
      </c>
      <c r="J154" s="401" t="s">
        <v>427</v>
      </c>
    </row>
    <row r="155" spans="1:10" s="225" customFormat="1" ht="26.25" customHeight="1" x14ac:dyDescent="0.15">
      <c r="A155" s="224">
        <v>147</v>
      </c>
      <c r="B155" s="396" t="s">
        <v>371</v>
      </c>
      <c r="C155" s="397">
        <v>55</v>
      </c>
      <c r="D155" s="398" t="s">
        <v>397</v>
      </c>
      <c r="E155" s="398" t="s">
        <v>418</v>
      </c>
      <c r="F155" s="407">
        <v>234572.31</v>
      </c>
      <c r="G155" s="397" t="s">
        <v>134</v>
      </c>
      <c r="H155" s="400">
        <v>44271</v>
      </c>
      <c r="I155" s="400">
        <v>44271</v>
      </c>
      <c r="J155" s="401" t="s">
        <v>427</v>
      </c>
    </row>
    <row r="156" spans="1:10" s="225" customFormat="1" ht="26.25" customHeight="1" x14ac:dyDescent="0.15">
      <c r="A156" s="224">
        <v>148</v>
      </c>
      <c r="B156" s="396" t="s">
        <v>166</v>
      </c>
      <c r="C156" s="397">
        <v>56</v>
      </c>
      <c r="D156" s="398" t="s">
        <v>397</v>
      </c>
      <c r="E156" s="398" t="s">
        <v>418</v>
      </c>
      <c r="F156" s="407">
        <v>164591.89000000001</v>
      </c>
      <c r="G156" s="397" t="s">
        <v>134</v>
      </c>
      <c r="H156" s="400">
        <v>44271</v>
      </c>
      <c r="I156" s="400">
        <v>44271</v>
      </c>
      <c r="J156" s="401" t="s">
        <v>427</v>
      </c>
    </row>
    <row r="157" spans="1:10" s="225" customFormat="1" ht="26.25" customHeight="1" x14ac:dyDescent="0.15">
      <c r="A157" s="224">
        <v>149</v>
      </c>
      <c r="B157" s="396" t="s">
        <v>239</v>
      </c>
      <c r="C157" s="397">
        <v>14</v>
      </c>
      <c r="D157" s="398" t="s">
        <v>398</v>
      </c>
      <c r="E157" s="398" t="s">
        <v>415</v>
      </c>
      <c r="F157" s="407">
        <v>40262.74</v>
      </c>
      <c r="G157" s="397" t="s">
        <v>134</v>
      </c>
      <c r="H157" s="400">
        <v>44271</v>
      </c>
      <c r="I157" s="400"/>
      <c r="J157" s="401"/>
    </row>
    <row r="158" spans="1:10" s="225" customFormat="1" ht="26.25" customHeight="1" x14ac:dyDescent="0.15">
      <c r="A158" s="224">
        <v>150</v>
      </c>
      <c r="B158" s="396" t="s">
        <v>236</v>
      </c>
      <c r="C158" s="397">
        <v>15</v>
      </c>
      <c r="D158" s="398" t="s">
        <v>398</v>
      </c>
      <c r="E158" s="398" t="s">
        <v>416</v>
      </c>
      <c r="F158" s="407">
        <v>40262.74</v>
      </c>
      <c r="G158" s="397" t="s">
        <v>134</v>
      </c>
      <c r="H158" s="400">
        <v>44271</v>
      </c>
      <c r="I158" s="400"/>
      <c r="J158" s="401"/>
    </row>
    <row r="159" spans="1:10" s="225" customFormat="1" ht="26.25" customHeight="1" x14ac:dyDescent="0.15">
      <c r="A159" s="224">
        <v>151</v>
      </c>
      <c r="B159" s="396" t="s">
        <v>338</v>
      </c>
      <c r="C159" s="397">
        <v>16</v>
      </c>
      <c r="D159" s="398" t="s">
        <v>398</v>
      </c>
      <c r="E159" s="398" t="s">
        <v>411</v>
      </c>
      <c r="F159" s="407">
        <v>40262.74</v>
      </c>
      <c r="G159" s="397" t="s">
        <v>134</v>
      </c>
      <c r="H159" s="400">
        <v>44271</v>
      </c>
      <c r="I159" s="400"/>
      <c r="J159" s="401"/>
    </row>
    <row r="160" spans="1:10" s="225" customFormat="1" ht="26.25" customHeight="1" x14ac:dyDescent="0.15">
      <c r="A160" s="224">
        <v>152</v>
      </c>
      <c r="B160" s="396" t="s">
        <v>372</v>
      </c>
      <c r="C160" s="397">
        <v>187</v>
      </c>
      <c r="D160" s="398" t="s">
        <v>242</v>
      </c>
      <c r="E160" s="398" t="s">
        <v>178</v>
      </c>
      <c r="F160" s="407">
        <v>58793.5</v>
      </c>
      <c r="G160" s="397" t="s">
        <v>134</v>
      </c>
      <c r="H160" s="400">
        <v>44271</v>
      </c>
      <c r="I160" s="400">
        <v>44274</v>
      </c>
      <c r="J160" s="401"/>
    </row>
    <row r="161" spans="1:10" s="225" customFormat="1" ht="26.25" customHeight="1" x14ac:dyDescent="0.15">
      <c r="A161" s="224">
        <v>153</v>
      </c>
      <c r="B161" s="396" t="s">
        <v>373</v>
      </c>
      <c r="C161" s="397">
        <v>51</v>
      </c>
      <c r="D161" s="398" t="s">
        <v>250</v>
      </c>
      <c r="E161" s="398" t="s">
        <v>419</v>
      </c>
      <c r="F161" s="407">
        <v>45708</v>
      </c>
      <c r="G161" s="397" t="s">
        <v>134</v>
      </c>
      <c r="H161" s="400">
        <v>44272</v>
      </c>
      <c r="I161" s="400">
        <v>44273</v>
      </c>
      <c r="J161" s="401"/>
    </row>
    <row r="162" spans="1:10" s="225" customFormat="1" ht="26.25" customHeight="1" x14ac:dyDescent="0.15">
      <c r="A162" s="224">
        <v>154</v>
      </c>
      <c r="B162" s="396" t="s">
        <v>374</v>
      </c>
      <c r="C162" s="397">
        <v>518</v>
      </c>
      <c r="D162" s="398" t="s">
        <v>234</v>
      </c>
      <c r="E162" s="398" t="s">
        <v>178</v>
      </c>
      <c r="F162" s="407">
        <v>2112756.69</v>
      </c>
      <c r="G162" s="397" t="s">
        <v>134</v>
      </c>
      <c r="H162" s="400">
        <v>44272</v>
      </c>
      <c r="I162" s="400">
        <v>44272</v>
      </c>
      <c r="J162" s="401"/>
    </row>
    <row r="163" spans="1:10" s="225" customFormat="1" ht="26.25" customHeight="1" x14ac:dyDescent="0.15">
      <c r="A163" s="224">
        <v>155</v>
      </c>
      <c r="B163" s="396" t="s">
        <v>375</v>
      </c>
      <c r="C163" s="397">
        <v>55395</v>
      </c>
      <c r="D163" s="398" t="s">
        <v>386</v>
      </c>
      <c r="E163" s="398" t="s">
        <v>407</v>
      </c>
      <c r="F163" s="407">
        <v>1127000</v>
      </c>
      <c r="G163" s="397" t="s">
        <v>134</v>
      </c>
      <c r="H163" s="400">
        <v>44272</v>
      </c>
      <c r="I163" s="400">
        <v>44272</v>
      </c>
      <c r="J163" s="401" t="s">
        <v>428</v>
      </c>
    </row>
    <row r="164" spans="1:10" s="225" customFormat="1" ht="26.25" customHeight="1" x14ac:dyDescent="0.15">
      <c r="A164" s="224">
        <v>156</v>
      </c>
      <c r="B164" s="396" t="s">
        <v>376</v>
      </c>
      <c r="C164" s="397">
        <v>220</v>
      </c>
      <c r="D164" s="398" t="s">
        <v>399</v>
      </c>
      <c r="E164" s="398" t="s">
        <v>420</v>
      </c>
      <c r="F164" s="407">
        <v>180000</v>
      </c>
      <c r="G164" s="397" t="s">
        <v>134</v>
      </c>
      <c r="H164" s="400">
        <v>44272</v>
      </c>
      <c r="I164" s="400"/>
      <c r="J164" s="401"/>
    </row>
    <row r="165" spans="1:10" s="225" customFormat="1" ht="26.25" customHeight="1" x14ac:dyDescent="0.15">
      <c r="A165" s="224">
        <v>157</v>
      </c>
      <c r="B165" s="396" t="s">
        <v>377</v>
      </c>
      <c r="C165" s="397">
        <v>94</v>
      </c>
      <c r="D165" s="398" t="s">
        <v>400</v>
      </c>
      <c r="E165" s="398" t="s">
        <v>421</v>
      </c>
      <c r="F165" s="407">
        <v>3835</v>
      </c>
      <c r="G165" s="397" t="s">
        <v>134</v>
      </c>
      <c r="H165" s="400">
        <v>44274</v>
      </c>
      <c r="I165" s="400">
        <v>44274</v>
      </c>
      <c r="J165" s="401"/>
    </row>
    <row r="166" spans="1:10" s="225" customFormat="1" ht="26.25" customHeight="1" x14ac:dyDescent="0.15">
      <c r="A166" s="224">
        <v>158</v>
      </c>
      <c r="B166" s="396" t="s">
        <v>316</v>
      </c>
      <c r="C166" s="397">
        <v>40</v>
      </c>
      <c r="D166" s="398" t="s">
        <v>253</v>
      </c>
      <c r="E166" s="398" t="s">
        <v>254</v>
      </c>
      <c r="F166" s="407">
        <v>22524</v>
      </c>
      <c r="G166" s="397" t="s">
        <v>134</v>
      </c>
      <c r="H166" s="400">
        <v>44274</v>
      </c>
      <c r="I166" s="400">
        <v>44278</v>
      </c>
      <c r="J166" s="401" t="s">
        <v>427</v>
      </c>
    </row>
    <row r="167" spans="1:10" s="225" customFormat="1" ht="26.25" customHeight="1" x14ac:dyDescent="0.15">
      <c r="A167" s="224">
        <v>159</v>
      </c>
      <c r="B167" s="396" t="s">
        <v>260</v>
      </c>
      <c r="C167" s="397">
        <v>41</v>
      </c>
      <c r="D167" s="398" t="s">
        <v>253</v>
      </c>
      <c r="E167" s="398" t="s">
        <v>422</v>
      </c>
      <c r="F167" s="407">
        <v>115640</v>
      </c>
      <c r="G167" s="397" t="s">
        <v>134</v>
      </c>
      <c r="H167" s="400">
        <v>44274</v>
      </c>
      <c r="I167" s="400">
        <v>44278</v>
      </c>
      <c r="J167" s="401" t="s">
        <v>427</v>
      </c>
    </row>
    <row r="168" spans="1:10" s="225" customFormat="1" ht="26.25" customHeight="1" x14ac:dyDescent="0.15">
      <c r="A168" s="224">
        <v>160</v>
      </c>
      <c r="B168" s="396" t="s">
        <v>317</v>
      </c>
      <c r="C168" s="397">
        <v>42</v>
      </c>
      <c r="D168" s="398" t="s">
        <v>253</v>
      </c>
      <c r="E168" s="398" t="s">
        <v>254</v>
      </c>
      <c r="F168" s="407">
        <v>79238.28</v>
      </c>
      <c r="G168" s="397" t="s">
        <v>134</v>
      </c>
      <c r="H168" s="400">
        <v>44275</v>
      </c>
      <c r="I168" s="400">
        <v>44278</v>
      </c>
      <c r="J168" s="401" t="s">
        <v>427</v>
      </c>
    </row>
    <row r="169" spans="1:10" s="225" customFormat="1" ht="26.25" customHeight="1" x14ac:dyDescent="0.15">
      <c r="A169" s="224">
        <v>161</v>
      </c>
      <c r="B169" s="396" t="s">
        <v>378</v>
      </c>
      <c r="C169" s="397">
        <v>1480</v>
      </c>
      <c r="D169" s="398" t="s">
        <v>231</v>
      </c>
      <c r="E169" s="398" t="s">
        <v>232</v>
      </c>
      <c r="F169" s="407">
        <v>5379.99</v>
      </c>
      <c r="G169" s="397" t="s">
        <v>134</v>
      </c>
      <c r="H169" s="400">
        <v>44275</v>
      </c>
      <c r="I169" s="400"/>
      <c r="J169" s="401"/>
    </row>
    <row r="170" spans="1:10" s="225" customFormat="1" ht="26.25" customHeight="1" x14ac:dyDescent="0.15">
      <c r="A170" s="224">
        <v>162</v>
      </c>
      <c r="B170" s="396" t="s">
        <v>335</v>
      </c>
      <c r="C170" s="397">
        <v>188</v>
      </c>
      <c r="D170" s="398" t="s">
        <v>242</v>
      </c>
      <c r="E170" s="398" t="s">
        <v>178</v>
      </c>
      <c r="F170" s="407">
        <v>70298.5</v>
      </c>
      <c r="G170" s="397" t="s">
        <v>134</v>
      </c>
      <c r="H170" s="400">
        <v>44275</v>
      </c>
      <c r="I170" s="400">
        <v>44281</v>
      </c>
      <c r="J170" s="401"/>
    </row>
    <row r="171" spans="1:10" s="225" customFormat="1" ht="26.25" customHeight="1" x14ac:dyDescent="0.15">
      <c r="A171" s="224">
        <v>163</v>
      </c>
      <c r="B171" s="396" t="s">
        <v>318</v>
      </c>
      <c r="C171" s="397">
        <v>43</v>
      </c>
      <c r="D171" s="398" t="s">
        <v>401</v>
      </c>
      <c r="E171" s="398" t="s">
        <v>416</v>
      </c>
      <c r="F171" s="407">
        <v>37106.15</v>
      </c>
      <c r="G171" s="397" t="s">
        <v>134</v>
      </c>
      <c r="H171" s="400">
        <v>44278</v>
      </c>
      <c r="I171" s="400"/>
      <c r="J171" s="401"/>
    </row>
    <row r="172" spans="1:10" s="225" customFormat="1" ht="26.25" customHeight="1" x14ac:dyDescent="0.15">
      <c r="A172" s="224">
        <v>164</v>
      </c>
      <c r="B172" s="396" t="s">
        <v>237</v>
      </c>
      <c r="C172" s="397">
        <v>44</v>
      </c>
      <c r="D172" s="398" t="s">
        <v>401</v>
      </c>
      <c r="E172" s="398" t="s">
        <v>411</v>
      </c>
      <c r="F172" s="407">
        <v>37106.15</v>
      </c>
      <c r="G172" s="397" t="s">
        <v>134</v>
      </c>
      <c r="H172" s="400">
        <v>44278</v>
      </c>
      <c r="I172" s="400"/>
      <c r="J172" s="401"/>
    </row>
    <row r="173" spans="1:10" s="225" customFormat="1" ht="26.25" customHeight="1" x14ac:dyDescent="0.15">
      <c r="A173" s="224">
        <v>165</v>
      </c>
      <c r="B173" s="396" t="s">
        <v>249</v>
      </c>
      <c r="C173" s="397">
        <v>46</v>
      </c>
      <c r="D173" s="398" t="s">
        <v>401</v>
      </c>
      <c r="E173" s="398" t="s">
        <v>415</v>
      </c>
      <c r="F173" s="407">
        <v>37106.15</v>
      </c>
      <c r="G173" s="397" t="s">
        <v>134</v>
      </c>
      <c r="H173" s="400">
        <v>44278</v>
      </c>
      <c r="I173" s="400"/>
      <c r="J173" s="401"/>
    </row>
    <row r="174" spans="1:10" s="225" customFormat="1" ht="26.25" customHeight="1" x14ac:dyDescent="0.15">
      <c r="A174" s="224">
        <v>166</v>
      </c>
      <c r="B174" s="396" t="s">
        <v>379</v>
      </c>
      <c r="C174" s="397">
        <v>95</v>
      </c>
      <c r="D174" s="398" t="s">
        <v>400</v>
      </c>
      <c r="E174" s="398" t="s">
        <v>421</v>
      </c>
      <c r="F174" s="407">
        <v>1044.3</v>
      </c>
      <c r="G174" s="397" t="s">
        <v>134</v>
      </c>
      <c r="H174" s="400">
        <v>44278</v>
      </c>
      <c r="I174" s="400">
        <v>44278</v>
      </c>
      <c r="J174" s="401"/>
    </row>
    <row r="175" spans="1:10" s="225" customFormat="1" ht="26.25" customHeight="1" x14ac:dyDescent="0.15">
      <c r="A175" s="224">
        <v>167</v>
      </c>
      <c r="B175" s="396" t="s">
        <v>355</v>
      </c>
      <c r="C175" s="397">
        <v>5</v>
      </c>
      <c r="D175" s="398" t="s">
        <v>402</v>
      </c>
      <c r="E175" s="398" t="s">
        <v>423</v>
      </c>
      <c r="F175" s="407">
        <v>23181</v>
      </c>
      <c r="G175" s="397" t="s">
        <v>134</v>
      </c>
      <c r="H175" s="400">
        <v>44278</v>
      </c>
      <c r="I175" s="400">
        <v>44278</v>
      </c>
      <c r="J175" s="401"/>
    </row>
    <row r="176" spans="1:10" s="225" customFormat="1" ht="26.25" customHeight="1" x14ac:dyDescent="0.15">
      <c r="A176" s="224">
        <v>168</v>
      </c>
      <c r="B176" s="396" t="s">
        <v>248</v>
      </c>
      <c r="C176" s="397">
        <v>25</v>
      </c>
      <c r="D176" s="398" t="s">
        <v>403</v>
      </c>
      <c r="E176" s="398" t="s">
        <v>424</v>
      </c>
      <c r="F176" s="407">
        <v>1075415</v>
      </c>
      <c r="G176" s="397" t="s">
        <v>134</v>
      </c>
      <c r="H176" s="400">
        <v>44278</v>
      </c>
      <c r="I176" s="400">
        <v>44278</v>
      </c>
      <c r="J176" s="401"/>
    </row>
    <row r="177" spans="1:10" s="225" customFormat="1" ht="26.25" customHeight="1" x14ac:dyDescent="0.15">
      <c r="A177" s="224">
        <v>169</v>
      </c>
      <c r="B177" s="396" t="s">
        <v>380</v>
      </c>
      <c r="C177" s="397">
        <v>31</v>
      </c>
      <c r="D177" s="398" t="s">
        <v>404</v>
      </c>
      <c r="E177" s="398" t="s">
        <v>411</v>
      </c>
      <c r="F177" s="407">
        <v>88224.67</v>
      </c>
      <c r="G177" s="397" t="s">
        <v>134</v>
      </c>
      <c r="H177" s="400">
        <v>44278</v>
      </c>
      <c r="I177" s="400"/>
      <c r="J177" s="401"/>
    </row>
    <row r="178" spans="1:10" s="225" customFormat="1" ht="26.25" customHeight="1" x14ac:dyDescent="0.15">
      <c r="A178" s="224">
        <v>170</v>
      </c>
      <c r="B178" s="396" t="s">
        <v>381</v>
      </c>
      <c r="C178" s="397">
        <v>159</v>
      </c>
      <c r="D178" s="398" t="s">
        <v>405</v>
      </c>
      <c r="E178" s="398" t="s">
        <v>425</v>
      </c>
      <c r="F178" s="407">
        <v>25200</v>
      </c>
      <c r="G178" s="397" t="s">
        <v>134</v>
      </c>
      <c r="H178" s="400">
        <v>44280</v>
      </c>
      <c r="I178" s="400"/>
      <c r="J178" s="401"/>
    </row>
    <row r="179" spans="1:10" s="225" customFormat="1" ht="26.25" customHeight="1" x14ac:dyDescent="0.15">
      <c r="A179" s="224">
        <v>171</v>
      </c>
      <c r="B179" s="396" t="s">
        <v>382</v>
      </c>
      <c r="C179" s="397">
        <v>192</v>
      </c>
      <c r="D179" s="398" t="s">
        <v>242</v>
      </c>
      <c r="E179" s="398" t="s">
        <v>178</v>
      </c>
      <c r="F179" s="407">
        <v>291610.31</v>
      </c>
      <c r="G179" s="397" t="s">
        <v>134</v>
      </c>
      <c r="H179" s="400">
        <v>44281</v>
      </c>
      <c r="I179" s="400">
        <v>44281</v>
      </c>
      <c r="J179" s="401"/>
    </row>
    <row r="180" spans="1:10" s="225" customFormat="1" ht="26.25" customHeight="1" x14ac:dyDescent="0.15">
      <c r="A180" s="224">
        <v>172</v>
      </c>
      <c r="B180" s="396" t="s">
        <v>383</v>
      </c>
      <c r="C180" s="397">
        <v>1678</v>
      </c>
      <c r="D180" s="398" t="s">
        <v>235</v>
      </c>
      <c r="E180" s="398" t="s">
        <v>426</v>
      </c>
      <c r="F180" s="407">
        <v>4993.76</v>
      </c>
      <c r="G180" s="397" t="s">
        <v>134</v>
      </c>
      <c r="H180" s="400">
        <v>44281</v>
      </c>
      <c r="I180" s="400"/>
      <c r="J180" s="401"/>
    </row>
    <row r="181" spans="1:10" s="225" customFormat="1" ht="26.25" customHeight="1" x14ac:dyDescent="0.15">
      <c r="A181" s="224">
        <v>173</v>
      </c>
      <c r="B181" s="396" t="s">
        <v>384</v>
      </c>
      <c r="C181" s="397">
        <v>428</v>
      </c>
      <c r="D181" s="398" t="s">
        <v>406</v>
      </c>
      <c r="E181" s="398" t="s">
        <v>233</v>
      </c>
      <c r="F181" s="407">
        <v>23128</v>
      </c>
      <c r="G181" s="397" t="s">
        <v>134</v>
      </c>
      <c r="H181" s="400">
        <v>44284</v>
      </c>
      <c r="I181" s="400">
        <v>44284</v>
      </c>
      <c r="J181" s="401"/>
    </row>
    <row r="182" spans="1:10" s="270" customFormat="1" ht="26.25" customHeight="1" x14ac:dyDescent="0.15">
      <c r="A182" s="224">
        <v>174</v>
      </c>
      <c r="B182" s="396" t="s">
        <v>318</v>
      </c>
      <c r="C182" s="397">
        <v>43</v>
      </c>
      <c r="D182" s="398" t="s">
        <v>253</v>
      </c>
      <c r="E182" s="398" t="s">
        <v>254</v>
      </c>
      <c r="F182" s="407">
        <v>168519</v>
      </c>
      <c r="G182" s="397" t="s">
        <v>134</v>
      </c>
      <c r="H182" s="400">
        <v>44284</v>
      </c>
      <c r="I182" s="410">
        <v>44285</v>
      </c>
      <c r="J182" s="401" t="s">
        <v>427</v>
      </c>
    </row>
    <row r="183" spans="1:10" s="270" customFormat="1" ht="26.25" customHeight="1" x14ac:dyDescent="0.15">
      <c r="A183" s="224">
        <v>175</v>
      </c>
      <c r="B183" s="396" t="s">
        <v>237</v>
      </c>
      <c r="C183" s="397">
        <v>44</v>
      </c>
      <c r="D183" s="398" t="s">
        <v>253</v>
      </c>
      <c r="E183" s="398" t="s">
        <v>254</v>
      </c>
      <c r="F183" s="407">
        <v>2174.62</v>
      </c>
      <c r="G183" s="397" t="s">
        <v>134</v>
      </c>
      <c r="H183" s="400">
        <v>44284</v>
      </c>
      <c r="I183" s="410">
        <v>44285</v>
      </c>
      <c r="J183" s="401" t="s">
        <v>427</v>
      </c>
    </row>
    <row r="184" spans="1:10" s="270" customFormat="1" ht="26.25" customHeight="1" x14ac:dyDescent="0.15">
      <c r="A184" s="224">
        <v>176</v>
      </c>
      <c r="B184" s="396" t="s">
        <v>256</v>
      </c>
      <c r="C184" s="397">
        <v>45</v>
      </c>
      <c r="D184" s="398" t="s">
        <v>253</v>
      </c>
      <c r="E184" s="398" t="s">
        <v>254</v>
      </c>
      <c r="F184" s="407">
        <v>18680.009999999998</v>
      </c>
      <c r="G184" s="397" t="s">
        <v>134</v>
      </c>
      <c r="H184" s="400">
        <v>44284</v>
      </c>
      <c r="I184" s="410">
        <v>44285</v>
      </c>
      <c r="J184" s="411" t="s">
        <v>427</v>
      </c>
    </row>
    <row r="185" spans="1:10" s="270" customFormat="1" ht="26.25" customHeight="1" x14ac:dyDescent="0.15">
      <c r="A185" s="224">
        <v>177</v>
      </c>
      <c r="B185" s="396" t="s">
        <v>385</v>
      </c>
      <c r="C185" s="397">
        <v>193</v>
      </c>
      <c r="D185" s="398" t="s">
        <v>242</v>
      </c>
      <c r="E185" s="398" t="s">
        <v>178</v>
      </c>
      <c r="F185" s="407">
        <v>58764</v>
      </c>
      <c r="G185" s="397" t="s">
        <v>134</v>
      </c>
      <c r="H185" s="400">
        <v>44285</v>
      </c>
      <c r="I185" s="410">
        <v>44285</v>
      </c>
      <c r="J185" s="411"/>
    </row>
    <row r="186" spans="1:10" s="270" customFormat="1" ht="26.25" customHeight="1" x14ac:dyDescent="0.15">
      <c r="A186" s="224">
        <v>178</v>
      </c>
      <c r="B186" s="396" t="s">
        <v>312</v>
      </c>
      <c r="C186" s="397">
        <v>157</v>
      </c>
      <c r="D186" s="398" t="s">
        <v>177</v>
      </c>
      <c r="E186" s="398" t="s">
        <v>178</v>
      </c>
      <c r="F186" s="407">
        <v>90211.41</v>
      </c>
      <c r="G186" s="397" t="s">
        <v>134</v>
      </c>
      <c r="H186" s="400">
        <v>44285</v>
      </c>
      <c r="I186" s="410">
        <v>44285</v>
      </c>
      <c r="J186" s="411"/>
    </row>
    <row r="187" spans="1:10" s="226" customFormat="1" ht="26.25" customHeight="1" thickBot="1" x14ac:dyDescent="0.3">
      <c r="A187" s="227"/>
      <c r="B187" s="228"/>
      <c r="C187" s="229"/>
      <c r="D187" s="230"/>
      <c r="E187" s="231" t="s">
        <v>79</v>
      </c>
      <c r="F187" s="232">
        <f>SUM(F9:F186)</f>
        <v>39337468.279999994</v>
      </c>
      <c r="G187" s="229"/>
      <c r="H187" s="233"/>
      <c r="I187" s="233"/>
      <c r="J187" s="234"/>
    </row>
    <row r="188" spans="1:10" s="226" customFormat="1" ht="26.25" customHeight="1" x14ac:dyDescent="0.2">
      <c r="A188" s="240"/>
      <c r="B188" s="240"/>
      <c r="C188" s="240"/>
      <c r="D188" s="240"/>
      <c r="E188" s="204"/>
      <c r="F188" s="204"/>
      <c r="G188" s="204"/>
      <c r="H188" s="204"/>
      <c r="I188" s="204"/>
      <c r="J188" s="204"/>
    </row>
    <row r="189" spans="1:10" s="226" customFormat="1" ht="26.25" customHeight="1" x14ac:dyDescent="0.25">
      <c r="A189" s="240"/>
      <c r="B189" s="539" t="s">
        <v>341</v>
      </c>
      <c r="C189" s="539"/>
      <c r="D189" s="426">
        <f>+F187</f>
        <v>39337468.279999994</v>
      </c>
      <c r="E189" s="204"/>
      <c r="F189" s="204"/>
      <c r="G189" s="204"/>
      <c r="H189" s="204"/>
      <c r="I189" s="204"/>
      <c r="J189" s="204"/>
    </row>
    <row r="190" spans="1:10" s="226" customFormat="1" ht="26.25" customHeight="1" x14ac:dyDescent="0.25">
      <c r="A190" s="240"/>
      <c r="B190" s="539" t="s">
        <v>117</v>
      </c>
      <c r="C190" s="539"/>
      <c r="D190" s="426">
        <f>+F188+H225</f>
        <v>380208.10000000003</v>
      </c>
      <c r="E190" s="204"/>
      <c r="F190" s="204"/>
      <c r="G190" s="204"/>
      <c r="H190" s="204"/>
      <c r="I190" s="204"/>
      <c r="J190" s="204"/>
    </row>
    <row r="191" spans="1:10" s="226" customFormat="1" ht="26.25" customHeight="1" x14ac:dyDescent="0.2">
      <c r="A191" s="240"/>
      <c r="B191" s="539" t="s">
        <v>342</v>
      </c>
      <c r="C191" s="539"/>
      <c r="D191" s="427">
        <f>SUM(D189:D190)</f>
        <v>39717676.379999995</v>
      </c>
      <c r="E191" s="204"/>
      <c r="F191" s="204"/>
      <c r="G191" s="204"/>
      <c r="H191" s="204"/>
      <c r="I191" s="204"/>
      <c r="J191" s="204"/>
    </row>
    <row r="192" spans="1:10" s="226" customFormat="1" ht="26.25" customHeight="1" x14ac:dyDescent="0.2">
      <c r="A192" s="240"/>
      <c r="B192" s="240"/>
      <c r="C192" s="240"/>
      <c r="D192" s="240"/>
      <c r="E192" s="235"/>
      <c r="F192" s="204"/>
      <c r="G192" s="236"/>
      <c r="H192" s="237"/>
      <c r="I192" s="237"/>
      <c r="J192" s="238"/>
    </row>
    <row r="193" spans="1:12" ht="26.25" customHeight="1" x14ac:dyDescent="0.2">
      <c r="A193" s="204"/>
      <c r="B193" s="204"/>
      <c r="C193" s="204"/>
      <c r="D193" s="204"/>
      <c r="E193" s="204"/>
      <c r="F193" s="204"/>
      <c r="G193" s="204"/>
      <c r="H193" s="204"/>
      <c r="I193" s="204"/>
    </row>
    <row r="194" spans="1:12" ht="26.25" customHeight="1" x14ac:dyDescent="0.2">
      <c r="A194" s="204"/>
      <c r="B194" s="204"/>
      <c r="C194" s="204"/>
      <c r="D194" s="204"/>
      <c r="E194" s="204"/>
      <c r="F194" s="204"/>
      <c r="G194" s="204"/>
      <c r="H194" s="204"/>
      <c r="I194" s="204"/>
    </row>
    <row r="195" spans="1:12" ht="26.25" customHeight="1" x14ac:dyDescent="0.2">
      <c r="A195" s="204"/>
      <c r="B195" s="204"/>
      <c r="C195" s="204"/>
      <c r="D195" s="204"/>
      <c r="E195" s="204"/>
      <c r="F195" s="204"/>
      <c r="G195" s="204"/>
      <c r="H195" s="204"/>
      <c r="I195" s="204"/>
    </row>
    <row r="196" spans="1:12" ht="26.25" customHeight="1" x14ac:dyDescent="0.2">
      <c r="A196" s="204"/>
      <c r="B196" s="204"/>
      <c r="C196" s="204"/>
      <c r="D196" s="204"/>
      <c r="E196" s="204"/>
      <c r="F196" s="204"/>
      <c r="G196" s="204"/>
      <c r="H196" s="204"/>
      <c r="I196" s="204"/>
      <c r="J196" s="273"/>
    </row>
    <row r="197" spans="1:12" ht="26.25" customHeight="1" x14ac:dyDescent="0.2">
      <c r="A197" s="204"/>
      <c r="B197" s="204"/>
      <c r="C197" s="204"/>
      <c r="D197" s="538" t="s">
        <v>118</v>
      </c>
      <c r="E197" s="538"/>
      <c r="F197" s="538"/>
      <c r="G197" s="538"/>
      <c r="H197" s="538"/>
      <c r="I197" s="538"/>
      <c r="J197" s="273"/>
      <c r="K197" s="265"/>
      <c r="L197" s="265"/>
    </row>
    <row r="198" spans="1:12" ht="26.25" customHeight="1" x14ac:dyDescent="0.2">
      <c r="A198" s="204"/>
      <c r="B198" s="204"/>
      <c r="C198" s="204"/>
      <c r="D198" s="538" t="s">
        <v>119</v>
      </c>
      <c r="E198" s="538"/>
      <c r="F198" s="538"/>
      <c r="G198" s="538"/>
      <c r="H198" s="538"/>
      <c r="I198" s="538"/>
      <c r="J198" s="273"/>
      <c r="K198" s="265"/>
      <c r="L198" s="265"/>
    </row>
    <row r="199" spans="1:12" ht="26.25" customHeight="1" x14ac:dyDescent="0.2">
      <c r="A199" s="204"/>
      <c r="B199" s="204"/>
      <c r="C199" s="204"/>
      <c r="D199" s="538" t="s">
        <v>275</v>
      </c>
      <c r="E199" s="538"/>
      <c r="F199" s="538"/>
      <c r="G199" s="538"/>
      <c r="H199" s="538"/>
      <c r="I199" s="538"/>
      <c r="J199" s="273"/>
    </row>
    <row r="200" spans="1:12" ht="26.25" customHeight="1" x14ac:dyDescent="0.2">
      <c r="A200" s="204"/>
      <c r="B200" s="204"/>
      <c r="C200" s="204"/>
      <c r="D200" s="538" t="s">
        <v>296</v>
      </c>
      <c r="E200" s="538"/>
      <c r="F200" s="538"/>
      <c r="G200" s="538"/>
      <c r="H200" s="538"/>
      <c r="I200" s="538"/>
      <c r="J200" s="273"/>
    </row>
    <row r="201" spans="1:12" ht="26.25" customHeight="1" x14ac:dyDescent="0.2">
      <c r="A201" s="204"/>
      <c r="B201" s="204"/>
      <c r="C201" s="204"/>
      <c r="D201" s="204"/>
      <c r="E201" s="49" t="s">
        <v>27</v>
      </c>
      <c r="F201" s="412" t="s">
        <v>26</v>
      </c>
      <c r="G201" s="413"/>
      <c r="H201" s="414" t="s">
        <v>79</v>
      </c>
      <c r="I201" s="204"/>
      <c r="J201" s="273"/>
    </row>
    <row r="202" spans="1:12" ht="26.25" customHeight="1" x14ac:dyDescent="0.2">
      <c r="A202" s="204"/>
      <c r="B202" s="204"/>
      <c r="C202" s="204"/>
      <c r="D202" s="204"/>
      <c r="E202" s="49"/>
      <c r="F202" s="415">
        <v>2017</v>
      </c>
      <c r="G202" s="415">
        <v>2016</v>
      </c>
      <c r="H202" s="414"/>
      <c r="I202" s="204"/>
      <c r="J202" s="273"/>
    </row>
    <row r="203" spans="1:12" ht="26.25" customHeight="1" x14ac:dyDescent="0.2">
      <c r="A203" s="204"/>
      <c r="B203" s="204"/>
      <c r="C203" s="204"/>
      <c r="D203" s="204"/>
      <c r="E203" s="416" t="s">
        <v>58</v>
      </c>
      <c r="F203" s="417">
        <v>0</v>
      </c>
      <c r="G203" s="418">
        <v>500</v>
      </c>
      <c r="H203" s="418">
        <f t="shared" ref="H203:H224" si="0">SUM(F203:G203)</f>
        <v>500</v>
      </c>
      <c r="I203" s="204"/>
      <c r="J203" s="274"/>
    </row>
    <row r="204" spans="1:12" ht="26.25" customHeight="1" x14ac:dyDescent="0.2">
      <c r="A204" s="204"/>
      <c r="B204" s="204"/>
      <c r="C204" s="204"/>
      <c r="D204" s="204"/>
      <c r="E204" s="419" t="s">
        <v>61</v>
      </c>
      <c r="F204" s="420">
        <v>0</v>
      </c>
      <c r="G204" s="421">
        <v>3675.42</v>
      </c>
      <c r="H204" s="418">
        <f t="shared" si="0"/>
        <v>3675.42</v>
      </c>
      <c r="I204" s="204"/>
      <c r="J204" s="274"/>
    </row>
    <row r="205" spans="1:12" ht="26.25" customHeight="1" x14ac:dyDescent="0.2">
      <c r="A205" s="204"/>
      <c r="B205" s="204"/>
      <c r="C205" s="204"/>
      <c r="D205" s="204"/>
      <c r="E205" s="419" t="s">
        <v>62</v>
      </c>
      <c r="F205" s="420">
        <v>0</v>
      </c>
      <c r="G205" s="421">
        <v>20000</v>
      </c>
      <c r="H205" s="418">
        <f t="shared" si="0"/>
        <v>20000</v>
      </c>
      <c r="I205" s="204"/>
    </row>
    <row r="206" spans="1:12" ht="26.25" customHeight="1" x14ac:dyDescent="0.2">
      <c r="A206" s="204"/>
      <c r="B206" s="204"/>
      <c r="C206" s="204"/>
      <c r="D206" s="204"/>
      <c r="E206" s="419" t="s">
        <v>63</v>
      </c>
      <c r="F206" s="422">
        <v>20158.2</v>
      </c>
      <c r="G206" s="418">
        <v>28300</v>
      </c>
      <c r="H206" s="418">
        <f t="shared" si="0"/>
        <v>48458.2</v>
      </c>
      <c r="I206" s="204"/>
    </row>
    <row r="207" spans="1:12" ht="26.25" customHeight="1" x14ac:dyDescent="0.2">
      <c r="A207" s="204"/>
      <c r="B207" s="204"/>
      <c r="C207" s="204"/>
      <c r="D207" s="204"/>
      <c r="E207" s="419" t="s">
        <v>28</v>
      </c>
      <c r="F207" s="420">
        <v>0</v>
      </c>
      <c r="G207" s="421">
        <v>8284.16</v>
      </c>
      <c r="H207" s="418">
        <f t="shared" si="0"/>
        <v>8284.16</v>
      </c>
      <c r="I207" s="204"/>
    </row>
    <row r="208" spans="1:12" ht="26.25" customHeight="1" x14ac:dyDescent="0.2">
      <c r="A208" s="204"/>
      <c r="B208" s="204"/>
      <c r="C208" s="204"/>
      <c r="D208" s="204"/>
      <c r="E208" s="416" t="s">
        <v>59</v>
      </c>
      <c r="F208" s="420">
        <v>0</v>
      </c>
      <c r="G208" s="423">
        <v>12108</v>
      </c>
      <c r="H208" s="418">
        <f t="shared" si="0"/>
        <v>12108</v>
      </c>
      <c r="I208" s="204"/>
    </row>
    <row r="209" spans="1:9" ht="26.25" customHeight="1" x14ac:dyDescent="0.2">
      <c r="A209" s="204"/>
      <c r="B209" s="204"/>
      <c r="C209" s="204"/>
      <c r="D209" s="204"/>
      <c r="E209" s="416" t="s">
        <v>60</v>
      </c>
      <c r="F209" s="420">
        <v>0</v>
      </c>
      <c r="G209" s="423">
        <v>14160</v>
      </c>
      <c r="H209" s="418">
        <f t="shared" si="0"/>
        <v>14160</v>
      </c>
      <c r="I209" s="204"/>
    </row>
    <row r="210" spans="1:9" ht="26.25" customHeight="1" x14ac:dyDescent="0.2">
      <c r="A210" s="204"/>
      <c r="B210" s="204"/>
      <c r="C210" s="204"/>
      <c r="D210" s="204"/>
      <c r="E210" s="416" t="s">
        <v>64</v>
      </c>
      <c r="F210" s="423">
        <v>26000</v>
      </c>
      <c r="G210" s="420">
        <v>0</v>
      </c>
      <c r="H210" s="418">
        <f t="shared" si="0"/>
        <v>26000</v>
      </c>
      <c r="I210" s="204"/>
    </row>
    <row r="211" spans="1:9" ht="26.25" customHeight="1" x14ac:dyDescent="0.2">
      <c r="A211" s="204"/>
      <c r="B211" s="204"/>
      <c r="C211" s="204"/>
      <c r="D211" s="204"/>
      <c r="E211" s="416" t="s">
        <v>65</v>
      </c>
      <c r="F211" s="422">
        <v>28527.360000000001</v>
      </c>
      <c r="G211" s="420">
        <v>0</v>
      </c>
      <c r="H211" s="418">
        <f t="shared" si="0"/>
        <v>28527.360000000001</v>
      </c>
      <c r="I211" s="204"/>
    </row>
    <row r="212" spans="1:9" ht="26.25" customHeight="1" x14ac:dyDescent="0.2">
      <c r="A212" s="204"/>
      <c r="B212" s="204"/>
      <c r="C212" s="204"/>
      <c r="D212" s="204"/>
      <c r="E212" s="416" t="s">
        <v>66</v>
      </c>
      <c r="F212" s="422">
        <v>22345</v>
      </c>
      <c r="G212" s="420">
        <v>0</v>
      </c>
      <c r="H212" s="418">
        <f t="shared" si="0"/>
        <v>22345</v>
      </c>
      <c r="I212" s="204"/>
    </row>
    <row r="213" spans="1:9" ht="26.25" customHeight="1" x14ac:dyDescent="0.2">
      <c r="A213" s="204"/>
      <c r="B213" s="204"/>
      <c r="C213" s="204"/>
      <c r="D213" s="204"/>
      <c r="E213" s="416" t="s">
        <v>67</v>
      </c>
      <c r="F213" s="422">
        <v>15528.8</v>
      </c>
      <c r="G213" s="420">
        <v>0</v>
      </c>
      <c r="H213" s="418">
        <f t="shared" si="0"/>
        <v>15528.8</v>
      </c>
      <c r="I213" s="204"/>
    </row>
    <row r="214" spans="1:9" ht="26.25" customHeight="1" x14ac:dyDescent="0.2">
      <c r="A214" s="204"/>
      <c r="B214" s="204"/>
      <c r="C214" s="204"/>
      <c r="D214" s="204"/>
      <c r="E214" s="416" t="s">
        <v>68</v>
      </c>
      <c r="F214" s="422">
        <f>4000+1200</f>
        <v>5200</v>
      </c>
      <c r="G214" s="420">
        <v>0</v>
      </c>
      <c r="H214" s="418">
        <f t="shared" si="0"/>
        <v>5200</v>
      </c>
      <c r="I214" s="204"/>
    </row>
    <row r="215" spans="1:9" ht="26.25" customHeight="1" x14ac:dyDescent="0.2">
      <c r="A215" s="204"/>
      <c r="B215" s="204"/>
      <c r="C215" s="204"/>
      <c r="D215" s="204"/>
      <c r="E215" s="416" t="s">
        <v>69</v>
      </c>
      <c r="F215" s="422">
        <v>9145.2999999999993</v>
      </c>
      <c r="G215" s="420">
        <v>0</v>
      </c>
      <c r="H215" s="418">
        <f t="shared" si="0"/>
        <v>9145.2999999999993</v>
      </c>
      <c r="I215" s="204"/>
    </row>
    <row r="216" spans="1:9" ht="26.25" customHeight="1" x14ac:dyDescent="0.2">
      <c r="A216" s="204"/>
      <c r="B216" s="204"/>
      <c r="C216" s="204"/>
      <c r="D216" s="204"/>
      <c r="E216" s="416" t="s">
        <v>70</v>
      </c>
      <c r="F216" s="422">
        <f>146+832+400</f>
        <v>1378</v>
      </c>
      <c r="G216" s="420">
        <v>0</v>
      </c>
      <c r="H216" s="418">
        <f t="shared" si="0"/>
        <v>1378</v>
      </c>
      <c r="I216" s="204"/>
    </row>
    <row r="217" spans="1:9" ht="26.25" customHeight="1" x14ac:dyDescent="0.2">
      <c r="A217" s="204"/>
      <c r="B217" s="204"/>
      <c r="C217" s="204"/>
      <c r="D217" s="204"/>
      <c r="E217" s="416" t="s">
        <v>71</v>
      </c>
      <c r="F217" s="422">
        <v>8500</v>
      </c>
      <c r="G217" s="420">
        <v>0</v>
      </c>
      <c r="H217" s="418">
        <f t="shared" si="0"/>
        <v>8500</v>
      </c>
      <c r="I217" s="204"/>
    </row>
    <row r="218" spans="1:9" ht="26.25" customHeight="1" x14ac:dyDescent="0.2">
      <c r="A218" s="204"/>
      <c r="B218" s="204"/>
      <c r="C218" s="204"/>
      <c r="D218" s="204"/>
      <c r="E218" s="416" t="s">
        <v>72</v>
      </c>
      <c r="F218" s="422">
        <v>13227.38</v>
      </c>
      <c r="G218" s="420">
        <v>0</v>
      </c>
      <c r="H218" s="418">
        <f t="shared" si="0"/>
        <v>13227.38</v>
      </c>
      <c r="I218" s="204"/>
    </row>
    <row r="219" spans="1:9" ht="26.25" customHeight="1" x14ac:dyDescent="0.2">
      <c r="A219" s="204"/>
      <c r="B219" s="204"/>
      <c r="C219" s="204"/>
      <c r="D219" s="204"/>
      <c r="E219" s="416" t="s">
        <v>73</v>
      </c>
      <c r="F219" s="422">
        <v>8405</v>
      </c>
      <c r="G219" s="420">
        <v>0</v>
      </c>
      <c r="H219" s="418">
        <f t="shared" si="0"/>
        <v>8405</v>
      </c>
      <c r="I219" s="204"/>
    </row>
    <row r="220" spans="1:9" ht="26.25" customHeight="1" x14ac:dyDescent="0.2">
      <c r="A220" s="204"/>
      <c r="B220" s="204"/>
      <c r="C220" s="204"/>
      <c r="D220" s="204"/>
      <c r="E220" s="416" t="s">
        <v>74</v>
      </c>
      <c r="F220" s="422">
        <v>61000</v>
      </c>
      <c r="G220" s="420">
        <v>0</v>
      </c>
      <c r="H220" s="418">
        <f t="shared" si="0"/>
        <v>61000</v>
      </c>
      <c r="I220" s="204"/>
    </row>
    <row r="221" spans="1:9" ht="26.25" customHeight="1" x14ac:dyDescent="0.2">
      <c r="A221" s="204"/>
      <c r="B221" s="204"/>
      <c r="C221" s="204"/>
      <c r="D221" s="204"/>
      <c r="E221" s="416" t="s">
        <v>75</v>
      </c>
      <c r="F221" s="422">
        <v>26000</v>
      </c>
      <c r="G221" s="420">
        <v>0</v>
      </c>
      <c r="H221" s="418">
        <f t="shared" si="0"/>
        <v>26000</v>
      </c>
      <c r="I221" s="204"/>
    </row>
    <row r="222" spans="1:9" ht="26.25" customHeight="1" x14ac:dyDescent="0.2">
      <c r="A222" s="204"/>
      <c r="B222" s="204"/>
      <c r="C222" s="204"/>
      <c r="D222" s="204"/>
      <c r="E222" s="416" t="s">
        <v>76</v>
      </c>
      <c r="F222" s="422">
        <v>5500</v>
      </c>
      <c r="G222" s="420">
        <v>0</v>
      </c>
      <c r="H222" s="418">
        <f t="shared" si="0"/>
        <v>5500</v>
      </c>
      <c r="I222" s="204"/>
    </row>
    <row r="223" spans="1:9" ht="26.25" customHeight="1" x14ac:dyDescent="0.2">
      <c r="A223" s="204"/>
      <c r="B223" s="204"/>
      <c r="C223" s="204"/>
      <c r="D223" s="204"/>
      <c r="E223" s="416" t="s">
        <v>77</v>
      </c>
      <c r="F223" s="422">
        <v>28450.28</v>
      </c>
      <c r="G223" s="420">
        <v>0</v>
      </c>
      <c r="H223" s="418">
        <f t="shared" si="0"/>
        <v>28450.28</v>
      </c>
      <c r="I223" s="204"/>
    </row>
    <row r="224" spans="1:9" ht="26.25" customHeight="1" x14ac:dyDescent="0.2">
      <c r="A224" s="204"/>
      <c r="B224" s="204"/>
      <c r="C224" s="204"/>
      <c r="D224" s="204"/>
      <c r="E224" s="416" t="s">
        <v>78</v>
      </c>
      <c r="F224" s="422">
        <v>13815.2</v>
      </c>
      <c r="G224" s="420">
        <v>0</v>
      </c>
      <c r="H224" s="418">
        <f t="shared" si="0"/>
        <v>13815.2</v>
      </c>
      <c r="I224" s="204"/>
    </row>
    <row r="225" spans="1:9" ht="26.25" customHeight="1" x14ac:dyDescent="0.2">
      <c r="A225" s="204"/>
      <c r="B225" s="204"/>
      <c r="C225" s="204"/>
      <c r="D225" s="204"/>
      <c r="E225" s="424" t="s">
        <v>95</v>
      </c>
      <c r="F225" s="425">
        <f>SUM(F203:F224)</f>
        <v>293180.52</v>
      </c>
      <c r="G225" s="425">
        <f>SUM(G203:G224)</f>
        <v>87027.58</v>
      </c>
      <c r="H225" s="425">
        <f>SUM(H203:H224)</f>
        <v>380208.10000000003</v>
      </c>
      <c r="I225" s="204"/>
    </row>
  </sheetData>
  <mergeCells count="11">
    <mergeCell ref="A1:J1"/>
    <mergeCell ref="A2:J2"/>
    <mergeCell ref="A3:J3"/>
    <mergeCell ref="A4:J4"/>
    <mergeCell ref="D200:I200"/>
    <mergeCell ref="D198:I198"/>
    <mergeCell ref="D197:I197"/>
    <mergeCell ref="D199:I199"/>
    <mergeCell ref="B189:C189"/>
    <mergeCell ref="B190:C190"/>
    <mergeCell ref="B191:C191"/>
  </mergeCells>
  <hyperlinks>
    <hyperlink ref="D191" location="'ESTADO DE SITUACION'!C25" display="'ESTADO DE SITUACION'!C25"/>
  </hyperlinks>
  <pageMargins left="0.23" right="0.17" top="0.32" bottom="0.27" header="0.3" footer="0.3"/>
  <pageSetup scale="67" orientation="landscape" r:id="rId1"/>
  <rowBreaks count="2" manualBreakCount="2">
    <brk id="144" max="9" man="1"/>
    <brk id="192" max="16383" man="1"/>
  </rowBreaks>
  <colBreaks count="1" manualBreakCount="1">
    <brk id="10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/>
  <dimension ref="A7:T14"/>
  <sheetViews>
    <sheetView workbookViewId="0">
      <selection activeCell="C18" sqref="C18"/>
    </sheetView>
  </sheetViews>
  <sheetFormatPr baseColWidth="10" defaultRowHeight="12.75" x14ac:dyDescent="0.2"/>
  <cols>
    <col min="1" max="1" width="11.42578125" customWidth="1"/>
    <col min="2" max="2" width="13.7109375" bestFit="1" customWidth="1"/>
    <col min="3" max="3" width="13.7109375" customWidth="1"/>
    <col min="4" max="4" width="14.42578125" customWidth="1"/>
    <col min="5" max="5" width="13.85546875" hidden="1" customWidth="1"/>
    <col min="6" max="13" width="11.42578125" hidden="1" customWidth="1"/>
    <col min="14" max="14" width="14" customWidth="1"/>
    <col min="15" max="15" width="14.7109375" customWidth="1"/>
    <col min="16" max="16" width="13.7109375" bestFit="1" customWidth="1"/>
    <col min="17" max="256" width="9.140625" customWidth="1"/>
  </cols>
  <sheetData>
    <row r="7" spans="1:20" ht="15" x14ac:dyDescent="0.25">
      <c r="A7" s="540" t="s">
        <v>276</v>
      </c>
      <c r="B7" s="540"/>
      <c r="C7" s="540"/>
      <c r="D7" s="540"/>
      <c r="E7" s="540"/>
      <c r="F7" s="540"/>
      <c r="G7" s="540"/>
      <c r="H7" s="540"/>
      <c r="I7" s="540"/>
      <c r="J7" s="540"/>
      <c r="K7" s="540"/>
      <c r="L7" s="540"/>
      <c r="M7" s="540"/>
      <c r="N7" s="540"/>
      <c r="O7" s="540"/>
      <c r="P7" s="268"/>
      <c r="Q7" s="268"/>
      <c r="R7" s="268"/>
      <c r="S7" s="268"/>
      <c r="T7" s="268"/>
    </row>
    <row r="8" spans="1:20" ht="15" x14ac:dyDescent="0.25">
      <c r="A8" s="540" t="s">
        <v>430</v>
      </c>
      <c r="B8" s="540"/>
      <c r="C8" s="540"/>
      <c r="D8" s="540"/>
      <c r="E8" s="540"/>
      <c r="F8" s="540"/>
      <c r="G8" s="540"/>
      <c r="H8" s="540"/>
      <c r="I8" s="540"/>
      <c r="J8" s="540"/>
      <c r="K8" s="540"/>
      <c r="L8" s="540"/>
      <c r="M8" s="540"/>
      <c r="N8" s="540"/>
      <c r="O8" s="540"/>
      <c r="P8" s="268"/>
      <c r="Q8" s="268"/>
      <c r="R8" s="268"/>
      <c r="S8" s="268"/>
      <c r="T8" s="268"/>
    </row>
    <row r="9" spans="1:20" ht="13.5" thickBot="1" x14ac:dyDescent="0.25">
      <c r="N9" s="249"/>
    </row>
    <row r="10" spans="1:20" x14ac:dyDescent="0.2">
      <c r="B10" s="245" t="s">
        <v>277</v>
      </c>
      <c r="C10" s="246" t="s">
        <v>278</v>
      </c>
      <c r="D10" s="246" t="s">
        <v>279</v>
      </c>
      <c r="E10" s="246" t="s">
        <v>280</v>
      </c>
      <c r="F10" s="246" t="s">
        <v>281</v>
      </c>
      <c r="G10" s="246" t="s">
        <v>282</v>
      </c>
      <c r="H10" s="246" t="s">
        <v>283</v>
      </c>
      <c r="I10" s="246" t="s">
        <v>284</v>
      </c>
      <c r="J10" s="246" t="s">
        <v>285</v>
      </c>
      <c r="K10" s="246" t="s">
        <v>286</v>
      </c>
      <c r="L10" s="246" t="s">
        <v>287</v>
      </c>
      <c r="M10" s="246" t="s">
        <v>288</v>
      </c>
      <c r="N10" s="251" t="s">
        <v>95</v>
      </c>
    </row>
    <row r="11" spans="1:20" ht="13.5" thickBot="1" x14ac:dyDescent="0.25">
      <c r="B11" s="244">
        <v>109758498</v>
      </c>
      <c r="C11" s="267">
        <f>+B11</f>
        <v>109758498</v>
      </c>
      <c r="D11" s="267">
        <f>+C11</f>
        <v>109758498</v>
      </c>
      <c r="E11" s="243"/>
      <c r="F11" s="243"/>
      <c r="G11" s="243"/>
      <c r="H11" s="243"/>
      <c r="I11" s="243"/>
      <c r="J11" s="243"/>
      <c r="K11" s="243"/>
      <c r="L11" s="243"/>
      <c r="M11" s="243"/>
      <c r="N11" s="250">
        <f>+B11+C11+D11</f>
        <v>329275494</v>
      </c>
      <c r="P11" s="1"/>
    </row>
    <row r="12" spans="1:20" x14ac:dyDescent="0.2">
      <c r="P12" s="1"/>
    </row>
    <row r="13" spans="1:20" x14ac:dyDescent="0.2">
      <c r="O13" s="3"/>
    </row>
    <row r="14" spans="1:20" x14ac:dyDescent="0.2">
      <c r="O14" s="1"/>
    </row>
  </sheetData>
  <mergeCells count="2">
    <mergeCell ref="A7:O7"/>
    <mergeCell ref="A8:O8"/>
  </mergeCells>
  <hyperlinks>
    <hyperlink ref="N11" location="'ESTADO DE RENDIMIENTO'!C11" display="'ESTADO DE RENDIMIENTO'!C11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/>
  <dimension ref="A7:U21"/>
  <sheetViews>
    <sheetView topLeftCell="A4" workbookViewId="0">
      <selection activeCell="O15" sqref="O15"/>
    </sheetView>
  </sheetViews>
  <sheetFormatPr baseColWidth="10" defaultRowHeight="12.75" x14ac:dyDescent="0.2"/>
  <cols>
    <col min="1" max="1" width="11.42578125" customWidth="1"/>
    <col min="2" max="2" width="13.7109375" bestFit="1" customWidth="1"/>
    <col min="3" max="5" width="11.42578125" customWidth="1"/>
    <col min="6" max="13" width="11.42578125" hidden="1" customWidth="1"/>
    <col min="14" max="14" width="4.85546875" hidden="1" customWidth="1"/>
    <col min="15" max="15" width="11.42578125" customWidth="1"/>
    <col min="16" max="16" width="12.7109375" bestFit="1" customWidth="1"/>
    <col min="17" max="256" width="9.140625" customWidth="1"/>
  </cols>
  <sheetData>
    <row r="7" spans="1:21" ht="15" x14ac:dyDescent="0.25">
      <c r="A7" s="540" t="s">
        <v>297</v>
      </c>
      <c r="B7" s="540"/>
      <c r="C7" s="540"/>
      <c r="D7" s="540"/>
      <c r="E7" s="540"/>
      <c r="F7" s="540"/>
      <c r="G7" s="540"/>
      <c r="H7" s="540"/>
      <c r="I7" s="540"/>
      <c r="J7" s="540"/>
      <c r="K7" s="540"/>
      <c r="L7" s="540"/>
      <c r="M7" s="540"/>
      <c r="N7" s="540"/>
      <c r="O7" s="540"/>
      <c r="P7" s="540"/>
      <c r="Q7" s="268"/>
      <c r="R7" s="268"/>
      <c r="S7" s="268"/>
      <c r="T7" s="268"/>
      <c r="U7" s="268"/>
    </row>
    <row r="8" spans="1:21" ht="15" x14ac:dyDescent="0.25">
      <c r="A8" s="540" t="s">
        <v>431</v>
      </c>
      <c r="B8" s="540"/>
      <c r="C8" s="540"/>
      <c r="D8" s="540"/>
      <c r="E8" s="540"/>
      <c r="F8" s="540"/>
      <c r="G8" s="540"/>
      <c r="H8" s="540"/>
      <c r="I8" s="540"/>
      <c r="J8" s="540"/>
      <c r="K8" s="540"/>
      <c r="L8" s="540"/>
      <c r="M8" s="540"/>
      <c r="N8" s="540"/>
      <c r="O8" s="540"/>
      <c r="P8" s="540"/>
      <c r="Q8" s="268"/>
      <c r="R8" s="268"/>
      <c r="S8" s="268"/>
      <c r="T8" s="268"/>
      <c r="U8" s="268"/>
    </row>
    <row r="11" spans="1:21" x14ac:dyDescent="0.2">
      <c r="B11" s="276"/>
      <c r="C11" s="276"/>
      <c r="D11" s="276"/>
      <c r="E11" s="276"/>
      <c r="F11" s="276"/>
      <c r="G11" s="276"/>
      <c r="H11" s="276"/>
      <c r="I11" s="276"/>
      <c r="J11" s="276"/>
      <c r="K11" s="276"/>
      <c r="L11" s="276"/>
      <c r="M11" s="276"/>
      <c r="N11" s="276"/>
      <c r="O11" s="276"/>
      <c r="P11" s="276"/>
      <c r="Q11" s="276"/>
      <c r="R11" s="276"/>
      <c r="S11" s="276"/>
      <c r="T11" s="276"/>
    </row>
    <row r="13" spans="1:21" ht="13.5" thickBot="1" x14ac:dyDescent="0.25"/>
    <row r="14" spans="1:21" x14ac:dyDescent="0.2">
      <c r="C14" s="245" t="s">
        <v>277</v>
      </c>
      <c r="D14" s="246" t="s">
        <v>278</v>
      </c>
      <c r="E14" s="246" t="s">
        <v>279</v>
      </c>
      <c r="F14" s="246" t="s">
        <v>280</v>
      </c>
      <c r="G14" s="246" t="s">
        <v>281</v>
      </c>
      <c r="H14" s="246" t="s">
        <v>282</v>
      </c>
      <c r="I14" s="246" t="s">
        <v>283</v>
      </c>
      <c r="J14" s="246" t="s">
        <v>284</v>
      </c>
      <c r="K14" s="246" t="s">
        <v>285</v>
      </c>
      <c r="L14" s="246" t="s">
        <v>286</v>
      </c>
      <c r="M14" s="246" t="s">
        <v>287</v>
      </c>
      <c r="N14" s="246" t="s">
        <v>288</v>
      </c>
      <c r="O14" s="247" t="s">
        <v>95</v>
      </c>
    </row>
    <row r="15" spans="1:21" ht="13.5" thickBot="1" x14ac:dyDescent="0.25">
      <c r="C15" s="244">
        <v>241500</v>
      </c>
      <c r="D15" s="277">
        <v>0</v>
      </c>
      <c r="E15" s="243">
        <v>0</v>
      </c>
      <c r="F15" s="243"/>
      <c r="G15" s="243"/>
      <c r="H15" s="243"/>
      <c r="I15" s="243"/>
      <c r="J15" s="243"/>
      <c r="K15" s="243"/>
      <c r="L15" s="243"/>
      <c r="M15" s="243"/>
      <c r="N15" s="243"/>
      <c r="O15" s="250">
        <f>+C15+D15</f>
        <v>241500</v>
      </c>
    </row>
    <row r="21" spans="1:16" x14ac:dyDescent="0.2">
      <c r="A21" s="184" t="s">
        <v>343</v>
      </c>
      <c r="P21" s="275">
        <v>91831.35</v>
      </c>
    </row>
  </sheetData>
  <mergeCells count="2">
    <mergeCell ref="A8:P8"/>
    <mergeCell ref="A7:P7"/>
  </mergeCells>
  <hyperlinks>
    <hyperlink ref="O15" location="'ESTADO DE RENDIMIENTO'!C12" display="'ESTADO DE RENDIMIENTO'!C12"/>
  </hyperlink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7"/>
  <dimension ref="A1:J94"/>
  <sheetViews>
    <sheetView tabSelected="1" workbookViewId="0">
      <selection activeCell="L12" sqref="L12"/>
    </sheetView>
  </sheetViews>
  <sheetFormatPr baseColWidth="10" defaultColWidth="9.140625" defaultRowHeight="12.75" x14ac:dyDescent="0.2"/>
  <cols>
    <col min="1" max="1" width="37.28515625" style="6" customWidth="1"/>
    <col min="2" max="2" width="12" customWidth="1"/>
    <col min="3" max="3" width="40" style="507" customWidth="1"/>
    <col min="4" max="4" width="12" style="445" hidden="1" customWidth="1"/>
    <col min="5" max="5" width="13.5703125" customWidth="1"/>
    <col min="6" max="6" width="15.5703125" style="445" customWidth="1"/>
    <col min="7" max="7" width="16.42578125" style="448" customWidth="1"/>
    <col min="8" max="8" width="14.28515625" style="463" customWidth="1"/>
    <col min="9" max="9" width="29.28515625" customWidth="1"/>
    <col min="10" max="10" width="23.7109375" style="3" customWidth="1"/>
    <col min="257" max="257" width="37.28515625" customWidth="1"/>
    <col min="258" max="258" width="12" customWidth="1"/>
    <col min="259" max="259" width="40" customWidth="1"/>
    <col min="260" max="260" width="0" hidden="1" customWidth="1"/>
    <col min="261" max="262" width="13.5703125" customWidth="1"/>
    <col min="263" max="263" width="15.28515625" customWidth="1"/>
    <col min="264" max="264" width="14.28515625" customWidth="1"/>
    <col min="265" max="265" width="25.42578125" customWidth="1"/>
    <col min="266" max="266" width="20.5703125" customWidth="1"/>
    <col min="513" max="513" width="37.28515625" customWidth="1"/>
    <col min="514" max="514" width="12" customWidth="1"/>
    <col min="515" max="515" width="40" customWidth="1"/>
    <col min="516" max="516" width="0" hidden="1" customWidth="1"/>
    <col min="517" max="518" width="13.5703125" customWidth="1"/>
    <col min="519" max="519" width="15.28515625" customWidth="1"/>
    <col min="520" max="520" width="14.28515625" customWidth="1"/>
    <col min="521" max="521" width="25.42578125" customWidth="1"/>
    <col min="522" max="522" width="20.5703125" customWidth="1"/>
    <col min="769" max="769" width="37.28515625" customWidth="1"/>
    <col min="770" max="770" width="12" customWidth="1"/>
    <col min="771" max="771" width="40" customWidth="1"/>
    <col min="772" max="772" width="0" hidden="1" customWidth="1"/>
    <col min="773" max="774" width="13.5703125" customWidth="1"/>
    <col min="775" max="775" width="15.28515625" customWidth="1"/>
    <col min="776" max="776" width="14.28515625" customWidth="1"/>
    <col min="777" max="777" width="25.42578125" customWidth="1"/>
    <col min="778" max="778" width="20.5703125" customWidth="1"/>
    <col min="1025" max="1025" width="37.28515625" customWidth="1"/>
    <col min="1026" max="1026" width="12" customWidth="1"/>
    <col min="1027" max="1027" width="40" customWidth="1"/>
    <col min="1028" max="1028" width="0" hidden="1" customWidth="1"/>
    <col min="1029" max="1030" width="13.5703125" customWidth="1"/>
    <col min="1031" max="1031" width="15.28515625" customWidth="1"/>
    <col min="1032" max="1032" width="14.28515625" customWidth="1"/>
    <col min="1033" max="1033" width="25.42578125" customWidth="1"/>
    <col min="1034" max="1034" width="20.5703125" customWidth="1"/>
    <col min="1281" max="1281" width="37.28515625" customWidth="1"/>
    <col min="1282" max="1282" width="12" customWidth="1"/>
    <col min="1283" max="1283" width="40" customWidth="1"/>
    <col min="1284" max="1284" width="0" hidden="1" customWidth="1"/>
    <col min="1285" max="1286" width="13.5703125" customWidth="1"/>
    <col min="1287" max="1287" width="15.28515625" customWidth="1"/>
    <col min="1288" max="1288" width="14.28515625" customWidth="1"/>
    <col min="1289" max="1289" width="25.42578125" customWidth="1"/>
    <col min="1290" max="1290" width="20.5703125" customWidth="1"/>
    <col min="1537" max="1537" width="37.28515625" customWidth="1"/>
    <col min="1538" max="1538" width="12" customWidth="1"/>
    <col min="1539" max="1539" width="40" customWidth="1"/>
    <col min="1540" max="1540" width="0" hidden="1" customWidth="1"/>
    <col min="1541" max="1542" width="13.5703125" customWidth="1"/>
    <col min="1543" max="1543" width="15.28515625" customWidth="1"/>
    <col min="1544" max="1544" width="14.28515625" customWidth="1"/>
    <col min="1545" max="1545" width="25.42578125" customWidth="1"/>
    <col min="1546" max="1546" width="20.5703125" customWidth="1"/>
    <col min="1793" max="1793" width="37.28515625" customWidth="1"/>
    <col min="1794" max="1794" width="12" customWidth="1"/>
    <col min="1795" max="1795" width="40" customWidth="1"/>
    <col min="1796" max="1796" width="0" hidden="1" customWidth="1"/>
    <col min="1797" max="1798" width="13.5703125" customWidth="1"/>
    <col min="1799" max="1799" width="15.28515625" customWidth="1"/>
    <col min="1800" max="1800" width="14.28515625" customWidth="1"/>
    <col min="1801" max="1801" width="25.42578125" customWidth="1"/>
    <col min="1802" max="1802" width="20.5703125" customWidth="1"/>
    <col min="2049" max="2049" width="37.28515625" customWidth="1"/>
    <col min="2050" max="2050" width="12" customWidth="1"/>
    <col min="2051" max="2051" width="40" customWidth="1"/>
    <col min="2052" max="2052" width="0" hidden="1" customWidth="1"/>
    <col min="2053" max="2054" width="13.5703125" customWidth="1"/>
    <col min="2055" max="2055" width="15.28515625" customWidth="1"/>
    <col min="2056" max="2056" width="14.28515625" customWidth="1"/>
    <col min="2057" max="2057" width="25.42578125" customWidth="1"/>
    <col min="2058" max="2058" width="20.5703125" customWidth="1"/>
    <col min="2305" max="2305" width="37.28515625" customWidth="1"/>
    <col min="2306" max="2306" width="12" customWidth="1"/>
    <col min="2307" max="2307" width="40" customWidth="1"/>
    <col min="2308" max="2308" width="0" hidden="1" customWidth="1"/>
    <col min="2309" max="2310" width="13.5703125" customWidth="1"/>
    <col min="2311" max="2311" width="15.28515625" customWidth="1"/>
    <col min="2312" max="2312" width="14.28515625" customWidth="1"/>
    <col min="2313" max="2313" width="25.42578125" customWidth="1"/>
    <col min="2314" max="2314" width="20.5703125" customWidth="1"/>
    <col min="2561" max="2561" width="37.28515625" customWidth="1"/>
    <col min="2562" max="2562" width="12" customWidth="1"/>
    <col min="2563" max="2563" width="40" customWidth="1"/>
    <col min="2564" max="2564" width="0" hidden="1" customWidth="1"/>
    <col min="2565" max="2566" width="13.5703125" customWidth="1"/>
    <col min="2567" max="2567" width="15.28515625" customWidth="1"/>
    <col min="2568" max="2568" width="14.28515625" customWidth="1"/>
    <col min="2569" max="2569" width="25.42578125" customWidth="1"/>
    <col min="2570" max="2570" width="20.5703125" customWidth="1"/>
    <col min="2817" max="2817" width="37.28515625" customWidth="1"/>
    <col min="2818" max="2818" width="12" customWidth="1"/>
    <col min="2819" max="2819" width="40" customWidth="1"/>
    <col min="2820" max="2820" width="0" hidden="1" customWidth="1"/>
    <col min="2821" max="2822" width="13.5703125" customWidth="1"/>
    <col min="2823" max="2823" width="15.28515625" customWidth="1"/>
    <col min="2824" max="2824" width="14.28515625" customWidth="1"/>
    <col min="2825" max="2825" width="25.42578125" customWidth="1"/>
    <col min="2826" max="2826" width="20.5703125" customWidth="1"/>
    <col min="3073" max="3073" width="37.28515625" customWidth="1"/>
    <col min="3074" max="3074" width="12" customWidth="1"/>
    <col min="3075" max="3075" width="40" customWidth="1"/>
    <col min="3076" max="3076" width="0" hidden="1" customWidth="1"/>
    <col min="3077" max="3078" width="13.5703125" customWidth="1"/>
    <col min="3079" max="3079" width="15.28515625" customWidth="1"/>
    <col min="3080" max="3080" width="14.28515625" customWidth="1"/>
    <col min="3081" max="3081" width="25.42578125" customWidth="1"/>
    <col min="3082" max="3082" width="20.5703125" customWidth="1"/>
    <col min="3329" max="3329" width="37.28515625" customWidth="1"/>
    <col min="3330" max="3330" width="12" customWidth="1"/>
    <col min="3331" max="3331" width="40" customWidth="1"/>
    <col min="3332" max="3332" width="0" hidden="1" customWidth="1"/>
    <col min="3333" max="3334" width="13.5703125" customWidth="1"/>
    <col min="3335" max="3335" width="15.28515625" customWidth="1"/>
    <col min="3336" max="3336" width="14.28515625" customWidth="1"/>
    <col min="3337" max="3337" width="25.42578125" customWidth="1"/>
    <col min="3338" max="3338" width="20.5703125" customWidth="1"/>
    <col min="3585" max="3585" width="37.28515625" customWidth="1"/>
    <col min="3586" max="3586" width="12" customWidth="1"/>
    <col min="3587" max="3587" width="40" customWidth="1"/>
    <col min="3588" max="3588" width="0" hidden="1" customWidth="1"/>
    <col min="3589" max="3590" width="13.5703125" customWidth="1"/>
    <col min="3591" max="3591" width="15.28515625" customWidth="1"/>
    <col min="3592" max="3592" width="14.28515625" customWidth="1"/>
    <col min="3593" max="3593" width="25.42578125" customWidth="1"/>
    <col min="3594" max="3594" width="20.5703125" customWidth="1"/>
    <col min="3841" max="3841" width="37.28515625" customWidth="1"/>
    <col min="3842" max="3842" width="12" customWidth="1"/>
    <col min="3843" max="3843" width="40" customWidth="1"/>
    <col min="3844" max="3844" width="0" hidden="1" customWidth="1"/>
    <col min="3845" max="3846" width="13.5703125" customWidth="1"/>
    <col min="3847" max="3847" width="15.28515625" customWidth="1"/>
    <col min="3848" max="3848" width="14.28515625" customWidth="1"/>
    <col min="3849" max="3849" width="25.42578125" customWidth="1"/>
    <col min="3850" max="3850" width="20.5703125" customWidth="1"/>
    <col min="4097" max="4097" width="37.28515625" customWidth="1"/>
    <col min="4098" max="4098" width="12" customWidth="1"/>
    <col min="4099" max="4099" width="40" customWidth="1"/>
    <col min="4100" max="4100" width="0" hidden="1" customWidth="1"/>
    <col min="4101" max="4102" width="13.5703125" customWidth="1"/>
    <col min="4103" max="4103" width="15.28515625" customWidth="1"/>
    <col min="4104" max="4104" width="14.28515625" customWidth="1"/>
    <col min="4105" max="4105" width="25.42578125" customWidth="1"/>
    <col min="4106" max="4106" width="20.5703125" customWidth="1"/>
    <col min="4353" max="4353" width="37.28515625" customWidth="1"/>
    <col min="4354" max="4354" width="12" customWidth="1"/>
    <col min="4355" max="4355" width="40" customWidth="1"/>
    <col min="4356" max="4356" width="0" hidden="1" customWidth="1"/>
    <col min="4357" max="4358" width="13.5703125" customWidth="1"/>
    <col min="4359" max="4359" width="15.28515625" customWidth="1"/>
    <col min="4360" max="4360" width="14.28515625" customWidth="1"/>
    <col min="4361" max="4361" width="25.42578125" customWidth="1"/>
    <col min="4362" max="4362" width="20.5703125" customWidth="1"/>
    <col min="4609" max="4609" width="37.28515625" customWidth="1"/>
    <col min="4610" max="4610" width="12" customWidth="1"/>
    <col min="4611" max="4611" width="40" customWidth="1"/>
    <col min="4612" max="4612" width="0" hidden="1" customWidth="1"/>
    <col min="4613" max="4614" width="13.5703125" customWidth="1"/>
    <col min="4615" max="4615" width="15.28515625" customWidth="1"/>
    <col min="4616" max="4616" width="14.28515625" customWidth="1"/>
    <col min="4617" max="4617" width="25.42578125" customWidth="1"/>
    <col min="4618" max="4618" width="20.5703125" customWidth="1"/>
    <col min="4865" max="4865" width="37.28515625" customWidth="1"/>
    <col min="4866" max="4866" width="12" customWidth="1"/>
    <col min="4867" max="4867" width="40" customWidth="1"/>
    <col min="4868" max="4868" width="0" hidden="1" customWidth="1"/>
    <col min="4869" max="4870" width="13.5703125" customWidth="1"/>
    <col min="4871" max="4871" width="15.28515625" customWidth="1"/>
    <col min="4872" max="4872" width="14.28515625" customWidth="1"/>
    <col min="4873" max="4873" width="25.42578125" customWidth="1"/>
    <col min="4874" max="4874" width="20.5703125" customWidth="1"/>
    <col min="5121" max="5121" width="37.28515625" customWidth="1"/>
    <col min="5122" max="5122" width="12" customWidth="1"/>
    <col min="5123" max="5123" width="40" customWidth="1"/>
    <col min="5124" max="5124" width="0" hidden="1" customWidth="1"/>
    <col min="5125" max="5126" width="13.5703125" customWidth="1"/>
    <col min="5127" max="5127" width="15.28515625" customWidth="1"/>
    <col min="5128" max="5128" width="14.28515625" customWidth="1"/>
    <col min="5129" max="5129" width="25.42578125" customWidth="1"/>
    <col min="5130" max="5130" width="20.5703125" customWidth="1"/>
    <col min="5377" max="5377" width="37.28515625" customWidth="1"/>
    <col min="5378" max="5378" width="12" customWidth="1"/>
    <col min="5379" max="5379" width="40" customWidth="1"/>
    <col min="5380" max="5380" width="0" hidden="1" customWidth="1"/>
    <col min="5381" max="5382" width="13.5703125" customWidth="1"/>
    <col min="5383" max="5383" width="15.28515625" customWidth="1"/>
    <col min="5384" max="5384" width="14.28515625" customWidth="1"/>
    <col min="5385" max="5385" width="25.42578125" customWidth="1"/>
    <col min="5386" max="5386" width="20.5703125" customWidth="1"/>
    <col min="5633" max="5633" width="37.28515625" customWidth="1"/>
    <col min="5634" max="5634" width="12" customWidth="1"/>
    <col min="5635" max="5635" width="40" customWidth="1"/>
    <col min="5636" max="5636" width="0" hidden="1" customWidth="1"/>
    <col min="5637" max="5638" width="13.5703125" customWidth="1"/>
    <col min="5639" max="5639" width="15.28515625" customWidth="1"/>
    <col min="5640" max="5640" width="14.28515625" customWidth="1"/>
    <col min="5641" max="5641" width="25.42578125" customWidth="1"/>
    <col min="5642" max="5642" width="20.5703125" customWidth="1"/>
    <col min="5889" max="5889" width="37.28515625" customWidth="1"/>
    <col min="5890" max="5890" width="12" customWidth="1"/>
    <col min="5891" max="5891" width="40" customWidth="1"/>
    <col min="5892" max="5892" width="0" hidden="1" customWidth="1"/>
    <col min="5893" max="5894" width="13.5703125" customWidth="1"/>
    <col min="5895" max="5895" width="15.28515625" customWidth="1"/>
    <col min="5896" max="5896" width="14.28515625" customWidth="1"/>
    <col min="5897" max="5897" width="25.42578125" customWidth="1"/>
    <col min="5898" max="5898" width="20.5703125" customWidth="1"/>
    <col min="6145" max="6145" width="37.28515625" customWidth="1"/>
    <col min="6146" max="6146" width="12" customWidth="1"/>
    <col min="6147" max="6147" width="40" customWidth="1"/>
    <col min="6148" max="6148" width="0" hidden="1" customWidth="1"/>
    <col min="6149" max="6150" width="13.5703125" customWidth="1"/>
    <col min="6151" max="6151" width="15.28515625" customWidth="1"/>
    <col min="6152" max="6152" width="14.28515625" customWidth="1"/>
    <col min="6153" max="6153" width="25.42578125" customWidth="1"/>
    <col min="6154" max="6154" width="20.5703125" customWidth="1"/>
    <col min="6401" max="6401" width="37.28515625" customWidth="1"/>
    <col min="6402" max="6402" width="12" customWidth="1"/>
    <col min="6403" max="6403" width="40" customWidth="1"/>
    <col min="6404" max="6404" width="0" hidden="1" customWidth="1"/>
    <col min="6405" max="6406" width="13.5703125" customWidth="1"/>
    <col min="6407" max="6407" width="15.28515625" customWidth="1"/>
    <col min="6408" max="6408" width="14.28515625" customWidth="1"/>
    <col min="6409" max="6409" width="25.42578125" customWidth="1"/>
    <col min="6410" max="6410" width="20.5703125" customWidth="1"/>
    <col min="6657" max="6657" width="37.28515625" customWidth="1"/>
    <col min="6658" max="6658" width="12" customWidth="1"/>
    <col min="6659" max="6659" width="40" customWidth="1"/>
    <col min="6660" max="6660" width="0" hidden="1" customWidth="1"/>
    <col min="6661" max="6662" width="13.5703125" customWidth="1"/>
    <col min="6663" max="6663" width="15.28515625" customWidth="1"/>
    <col min="6664" max="6664" width="14.28515625" customWidth="1"/>
    <col min="6665" max="6665" width="25.42578125" customWidth="1"/>
    <col min="6666" max="6666" width="20.5703125" customWidth="1"/>
    <col min="6913" max="6913" width="37.28515625" customWidth="1"/>
    <col min="6914" max="6914" width="12" customWidth="1"/>
    <col min="6915" max="6915" width="40" customWidth="1"/>
    <col min="6916" max="6916" width="0" hidden="1" customWidth="1"/>
    <col min="6917" max="6918" width="13.5703125" customWidth="1"/>
    <col min="6919" max="6919" width="15.28515625" customWidth="1"/>
    <col min="6920" max="6920" width="14.28515625" customWidth="1"/>
    <col min="6921" max="6921" width="25.42578125" customWidth="1"/>
    <col min="6922" max="6922" width="20.5703125" customWidth="1"/>
    <col min="7169" max="7169" width="37.28515625" customWidth="1"/>
    <col min="7170" max="7170" width="12" customWidth="1"/>
    <col min="7171" max="7171" width="40" customWidth="1"/>
    <col min="7172" max="7172" width="0" hidden="1" customWidth="1"/>
    <col min="7173" max="7174" width="13.5703125" customWidth="1"/>
    <col min="7175" max="7175" width="15.28515625" customWidth="1"/>
    <col min="7176" max="7176" width="14.28515625" customWidth="1"/>
    <col min="7177" max="7177" width="25.42578125" customWidth="1"/>
    <col min="7178" max="7178" width="20.5703125" customWidth="1"/>
    <col min="7425" max="7425" width="37.28515625" customWidth="1"/>
    <col min="7426" max="7426" width="12" customWidth="1"/>
    <col min="7427" max="7427" width="40" customWidth="1"/>
    <col min="7428" max="7428" width="0" hidden="1" customWidth="1"/>
    <col min="7429" max="7430" width="13.5703125" customWidth="1"/>
    <col min="7431" max="7431" width="15.28515625" customWidth="1"/>
    <col min="7432" max="7432" width="14.28515625" customWidth="1"/>
    <col min="7433" max="7433" width="25.42578125" customWidth="1"/>
    <col min="7434" max="7434" width="20.5703125" customWidth="1"/>
    <col min="7681" max="7681" width="37.28515625" customWidth="1"/>
    <col min="7682" max="7682" width="12" customWidth="1"/>
    <col min="7683" max="7683" width="40" customWidth="1"/>
    <col min="7684" max="7684" width="0" hidden="1" customWidth="1"/>
    <col min="7685" max="7686" width="13.5703125" customWidth="1"/>
    <col min="7687" max="7687" width="15.28515625" customWidth="1"/>
    <col min="7688" max="7688" width="14.28515625" customWidth="1"/>
    <col min="7689" max="7689" width="25.42578125" customWidth="1"/>
    <col min="7690" max="7690" width="20.5703125" customWidth="1"/>
    <col min="7937" max="7937" width="37.28515625" customWidth="1"/>
    <col min="7938" max="7938" width="12" customWidth="1"/>
    <col min="7939" max="7939" width="40" customWidth="1"/>
    <col min="7940" max="7940" width="0" hidden="1" customWidth="1"/>
    <col min="7941" max="7942" width="13.5703125" customWidth="1"/>
    <col min="7943" max="7943" width="15.28515625" customWidth="1"/>
    <col min="7944" max="7944" width="14.28515625" customWidth="1"/>
    <col min="7945" max="7945" width="25.42578125" customWidth="1"/>
    <col min="7946" max="7946" width="20.5703125" customWidth="1"/>
    <col min="8193" max="8193" width="37.28515625" customWidth="1"/>
    <col min="8194" max="8194" width="12" customWidth="1"/>
    <col min="8195" max="8195" width="40" customWidth="1"/>
    <col min="8196" max="8196" width="0" hidden="1" customWidth="1"/>
    <col min="8197" max="8198" width="13.5703125" customWidth="1"/>
    <col min="8199" max="8199" width="15.28515625" customWidth="1"/>
    <col min="8200" max="8200" width="14.28515625" customWidth="1"/>
    <col min="8201" max="8201" width="25.42578125" customWidth="1"/>
    <col min="8202" max="8202" width="20.5703125" customWidth="1"/>
    <col min="8449" max="8449" width="37.28515625" customWidth="1"/>
    <col min="8450" max="8450" width="12" customWidth="1"/>
    <col min="8451" max="8451" width="40" customWidth="1"/>
    <col min="8452" max="8452" width="0" hidden="1" customWidth="1"/>
    <col min="8453" max="8454" width="13.5703125" customWidth="1"/>
    <col min="8455" max="8455" width="15.28515625" customWidth="1"/>
    <col min="8456" max="8456" width="14.28515625" customWidth="1"/>
    <col min="8457" max="8457" width="25.42578125" customWidth="1"/>
    <col min="8458" max="8458" width="20.5703125" customWidth="1"/>
    <col min="8705" max="8705" width="37.28515625" customWidth="1"/>
    <col min="8706" max="8706" width="12" customWidth="1"/>
    <col min="8707" max="8707" width="40" customWidth="1"/>
    <col min="8708" max="8708" width="0" hidden="1" customWidth="1"/>
    <col min="8709" max="8710" width="13.5703125" customWidth="1"/>
    <col min="8711" max="8711" width="15.28515625" customWidth="1"/>
    <col min="8712" max="8712" width="14.28515625" customWidth="1"/>
    <col min="8713" max="8713" width="25.42578125" customWidth="1"/>
    <col min="8714" max="8714" width="20.5703125" customWidth="1"/>
    <col min="8961" max="8961" width="37.28515625" customWidth="1"/>
    <col min="8962" max="8962" width="12" customWidth="1"/>
    <col min="8963" max="8963" width="40" customWidth="1"/>
    <col min="8964" max="8964" width="0" hidden="1" customWidth="1"/>
    <col min="8965" max="8966" width="13.5703125" customWidth="1"/>
    <col min="8967" max="8967" width="15.28515625" customWidth="1"/>
    <col min="8968" max="8968" width="14.28515625" customWidth="1"/>
    <col min="8969" max="8969" width="25.42578125" customWidth="1"/>
    <col min="8970" max="8970" width="20.5703125" customWidth="1"/>
    <col min="9217" max="9217" width="37.28515625" customWidth="1"/>
    <col min="9218" max="9218" width="12" customWidth="1"/>
    <col min="9219" max="9219" width="40" customWidth="1"/>
    <col min="9220" max="9220" width="0" hidden="1" customWidth="1"/>
    <col min="9221" max="9222" width="13.5703125" customWidth="1"/>
    <col min="9223" max="9223" width="15.28515625" customWidth="1"/>
    <col min="9224" max="9224" width="14.28515625" customWidth="1"/>
    <col min="9225" max="9225" width="25.42578125" customWidth="1"/>
    <col min="9226" max="9226" width="20.5703125" customWidth="1"/>
    <col min="9473" max="9473" width="37.28515625" customWidth="1"/>
    <col min="9474" max="9474" width="12" customWidth="1"/>
    <col min="9475" max="9475" width="40" customWidth="1"/>
    <col min="9476" max="9476" width="0" hidden="1" customWidth="1"/>
    <col min="9477" max="9478" width="13.5703125" customWidth="1"/>
    <col min="9479" max="9479" width="15.28515625" customWidth="1"/>
    <col min="9480" max="9480" width="14.28515625" customWidth="1"/>
    <col min="9481" max="9481" width="25.42578125" customWidth="1"/>
    <col min="9482" max="9482" width="20.5703125" customWidth="1"/>
    <col min="9729" max="9729" width="37.28515625" customWidth="1"/>
    <col min="9730" max="9730" width="12" customWidth="1"/>
    <col min="9731" max="9731" width="40" customWidth="1"/>
    <col min="9732" max="9732" width="0" hidden="1" customWidth="1"/>
    <col min="9733" max="9734" width="13.5703125" customWidth="1"/>
    <col min="9735" max="9735" width="15.28515625" customWidth="1"/>
    <col min="9736" max="9736" width="14.28515625" customWidth="1"/>
    <col min="9737" max="9737" width="25.42578125" customWidth="1"/>
    <col min="9738" max="9738" width="20.5703125" customWidth="1"/>
    <col min="9985" max="9985" width="37.28515625" customWidth="1"/>
    <col min="9986" max="9986" width="12" customWidth="1"/>
    <col min="9987" max="9987" width="40" customWidth="1"/>
    <col min="9988" max="9988" width="0" hidden="1" customWidth="1"/>
    <col min="9989" max="9990" width="13.5703125" customWidth="1"/>
    <col min="9991" max="9991" width="15.28515625" customWidth="1"/>
    <col min="9992" max="9992" width="14.28515625" customWidth="1"/>
    <col min="9993" max="9993" width="25.42578125" customWidth="1"/>
    <col min="9994" max="9994" width="20.5703125" customWidth="1"/>
    <col min="10241" max="10241" width="37.28515625" customWidth="1"/>
    <col min="10242" max="10242" width="12" customWidth="1"/>
    <col min="10243" max="10243" width="40" customWidth="1"/>
    <col min="10244" max="10244" width="0" hidden="1" customWidth="1"/>
    <col min="10245" max="10246" width="13.5703125" customWidth="1"/>
    <col min="10247" max="10247" width="15.28515625" customWidth="1"/>
    <col min="10248" max="10248" width="14.28515625" customWidth="1"/>
    <col min="10249" max="10249" width="25.42578125" customWidth="1"/>
    <col min="10250" max="10250" width="20.5703125" customWidth="1"/>
    <col min="10497" max="10497" width="37.28515625" customWidth="1"/>
    <col min="10498" max="10498" width="12" customWidth="1"/>
    <col min="10499" max="10499" width="40" customWidth="1"/>
    <col min="10500" max="10500" width="0" hidden="1" customWidth="1"/>
    <col min="10501" max="10502" width="13.5703125" customWidth="1"/>
    <col min="10503" max="10503" width="15.28515625" customWidth="1"/>
    <col min="10504" max="10504" width="14.28515625" customWidth="1"/>
    <col min="10505" max="10505" width="25.42578125" customWidth="1"/>
    <col min="10506" max="10506" width="20.5703125" customWidth="1"/>
    <col min="10753" max="10753" width="37.28515625" customWidth="1"/>
    <col min="10754" max="10754" width="12" customWidth="1"/>
    <col min="10755" max="10755" width="40" customWidth="1"/>
    <col min="10756" max="10756" width="0" hidden="1" customWidth="1"/>
    <col min="10757" max="10758" width="13.5703125" customWidth="1"/>
    <col min="10759" max="10759" width="15.28515625" customWidth="1"/>
    <col min="10760" max="10760" width="14.28515625" customWidth="1"/>
    <col min="10761" max="10761" width="25.42578125" customWidth="1"/>
    <col min="10762" max="10762" width="20.5703125" customWidth="1"/>
    <col min="11009" max="11009" width="37.28515625" customWidth="1"/>
    <col min="11010" max="11010" width="12" customWidth="1"/>
    <col min="11011" max="11011" width="40" customWidth="1"/>
    <col min="11012" max="11012" width="0" hidden="1" customWidth="1"/>
    <col min="11013" max="11014" width="13.5703125" customWidth="1"/>
    <col min="11015" max="11015" width="15.28515625" customWidth="1"/>
    <col min="11016" max="11016" width="14.28515625" customWidth="1"/>
    <col min="11017" max="11017" width="25.42578125" customWidth="1"/>
    <col min="11018" max="11018" width="20.5703125" customWidth="1"/>
    <col min="11265" max="11265" width="37.28515625" customWidth="1"/>
    <col min="11266" max="11266" width="12" customWidth="1"/>
    <col min="11267" max="11267" width="40" customWidth="1"/>
    <col min="11268" max="11268" width="0" hidden="1" customWidth="1"/>
    <col min="11269" max="11270" width="13.5703125" customWidth="1"/>
    <col min="11271" max="11271" width="15.28515625" customWidth="1"/>
    <col min="11272" max="11272" width="14.28515625" customWidth="1"/>
    <col min="11273" max="11273" width="25.42578125" customWidth="1"/>
    <col min="11274" max="11274" width="20.5703125" customWidth="1"/>
    <col min="11521" max="11521" width="37.28515625" customWidth="1"/>
    <col min="11522" max="11522" width="12" customWidth="1"/>
    <col min="11523" max="11523" width="40" customWidth="1"/>
    <col min="11524" max="11524" width="0" hidden="1" customWidth="1"/>
    <col min="11525" max="11526" width="13.5703125" customWidth="1"/>
    <col min="11527" max="11527" width="15.28515625" customWidth="1"/>
    <col min="11528" max="11528" width="14.28515625" customWidth="1"/>
    <col min="11529" max="11529" width="25.42578125" customWidth="1"/>
    <col min="11530" max="11530" width="20.5703125" customWidth="1"/>
    <col min="11777" max="11777" width="37.28515625" customWidth="1"/>
    <col min="11778" max="11778" width="12" customWidth="1"/>
    <col min="11779" max="11779" width="40" customWidth="1"/>
    <col min="11780" max="11780" width="0" hidden="1" customWidth="1"/>
    <col min="11781" max="11782" width="13.5703125" customWidth="1"/>
    <col min="11783" max="11783" width="15.28515625" customWidth="1"/>
    <col min="11784" max="11784" width="14.28515625" customWidth="1"/>
    <col min="11785" max="11785" width="25.42578125" customWidth="1"/>
    <col min="11786" max="11786" width="20.5703125" customWidth="1"/>
    <col min="12033" max="12033" width="37.28515625" customWidth="1"/>
    <col min="12034" max="12034" width="12" customWidth="1"/>
    <col min="12035" max="12035" width="40" customWidth="1"/>
    <col min="12036" max="12036" width="0" hidden="1" customWidth="1"/>
    <col min="12037" max="12038" width="13.5703125" customWidth="1"/>
    <col min="12039" max="12039" width="15.28515625" customWidth="1"/>
    <col min="12040" max="12040" width="14.28515625" customWidth="1"/>
    <col min="12041" max="12041" width="25.42578125" customWidth="1"/>
    <col min="12042" max="12042" width="20.5703125" customWidth="1"/>
    <col min="12289" max="12289" width="37.28515625" customWidth="1"/>
    <col min="12290" max="12290" width="12" customWidth="1"/>
    <col min="12291" max="12291" width="40" customWidth="1"/>
    <col min="12292" max="12292" width="0" hidden="1" customWidth="1"/>
    <col min="12293" max="12294" width="13.5703125" customWidth="1"/>
    <col min="12295" max="12295" width="15.28515625" customWidth="1"/>
    <col min="12296" max="12296" width="14.28515625" customWidth="1"/>
    <col min="12297" max="12297" width="25.42578125" customWidth="1"/>
    <col min="12298" max="12298" width="20.5703125" customWidth="1"/>
    <col min="12545" max="12545" width="37.28515625" customWidth="1"/>
    <col min="12546" max="12546" width="12" customWidth="1"/>
    <col min="12547" max="12547" width="40" customWidth="1"/>
    <col min="12548" max="12548" width="0" hidden="1" customWidth="1"/>
    <col min="12549" max="12550" width="13.5703125" customWidth="1"/>
    <col min="12551" max="12551" width="15.28515625" customWidth="1"/>
    <col min="12552" max="12552" width="14.28515625" customWidth="1"/>
    <col min="12553" max="12553" width="25.42578125" customWidth="1"/>
    <col min="12554" max="12554" width="20.5703125" customWidth="1"/>
    <col min="12801" max="12801" width="37.28515625" customWidth="1"/>
    <col min="12802" max="12802" width="12" customWidth="1"/>
    <col min="12803" max="12803" width="40" customWidth="1"/>
    <col min="12804" max="12804" width="0" hidden="1" customWidth="1"/>
    <col min="12805" max="12806" width="13.5703125" customWidth="1"/>
    <col min="12807" max="12807" width="15.28515625" customWidth="1"/>
    <col min="12808" max="12808" width="14.28515625" customWidth="1"/>
    <col min="12809" max="12809" width="25.42578125" customWidth="1"/>
    <col min="12810" max="12810" width="20.5703125" customWidth="1"/>
    <col min="13057" max="13057" width="37.28515625" customWidth="1"/>
    <col min="13058" max="13058" width="12" customWidth="1"/>
    <col min="13059" max="13059" width="40" customWidth="1"/>
    <col min="13060" max="13060" width="0" hidden="1" customWidth="1"/>
    <col min="13061" max="13062" width="13.5703125" customWidth="1"/>
    <col min="13063" max="13063" width="15.28515625" customWidth="1"/>
    <col min="13064" max="13064" width="14.28515625" customWidth="1"/>
    <col min="13065" max="13065" width="25.42578125" customWidth="1"/>
    <col min="13066" max="13066" width="20.5703125" customWidth="1"/>
    <col min="13313" max="13313" width="37.28515625" customWidth="1"/>
    <col min="13314" max="13314" width="12" customWidth="1"/>
    <col min="13315" max="13315" width="40" customWidth="1"/>
    <col min="13316" max="13316" width="0" hidden="1" customWidth="1"/>
    <col min="13317" max="13318" width="13.5703125" customWidth="1"/>
    <col min="13319" max="13319" width="15.28515625" customWidth="1"/>
    <col min="13320" max="13320" width="14.28515625" customWidth="1"/>
    <col min="13321" max="13321" width="25.42578125" customWidth="1"/>
    <col min="13322" max="13322" width="20.5703125" customWidth="1"/>
    <col min="13569" max="13569" width="37.28515625" customWidth="1"/>
    <col min="13570" max="13570" width="12" customWidth="1"/>
    <col min="13571" max="13571" width="40" customWidth="1"/>
    <col min="13572" max="13572" width="0" hidden="1" customWidth="1"/>
    <col min="13573" max="13574" width="13.5703125" customWidth="1"/>
    <col min="13575" max="13575" width="15.28515625" customWidth="1"/>
    <col min="13576" max="13576" width="14.28515625" customWidth="1"/>
    <col min="13577" max="13577" width="25.42578125" customWidth="1"/>
    <col min="13578" max="13578" width="20.5703125" customWidth="1"/>
    <col min="13825" max="13825" width="37.28515625" customWidth="1"/>
    <col min="13826" max="13826" width="12" customWidth="1"/>
    <col min="13827" max="13827" width="40" customWidth="1"/>
    <col min="13828" max="13828" width="0" hidden="1" customWidth="1"/>
    <col min="13829" max="13830" width="13.5703125" customWidth="1"/>
    <col min="13831" max="13831" width="15.28515625" customWidth="1"/>
    <col min="13832" max="13832" width="14.28515625" customWidth="1"/>
    <col min="13833" max="13833" width="25.42578125" customWidth="1"/>
    <col min="13834" max="13834" width="20.5703125" customWidth="1"/>
    <col min="14081" max="14081" width="37.28515625" customWidth="1"/>
    <col min="14082" max="14082" width="12" customWidth="1"/>
    <col min="14083" max="14083" width="40" customWidth="1"/>
    <col min="14084" max="14084" width="0" hidden="1" customWidth="1"/>
    <col min="14085" max="14086" width="13.5703125" customWidth="1"/>
    <col min="14087" max="14087" width="15.28515625" customWidth="1"/>
    <col min="14088" max="14088" width="14.28515625" customWidth="1"/>
    <col min="14089" max="14089" width="25.42578125" customWidth="1"/>
    <col min="14090" max="14090" width="20.5703125" customWidth="1"/>
    <col min="14337" max="14337" width="37.28515625" customWidth="1"/>
    <col min="14338" max="14338" width="12" customWidth="1"/>
    <col min="14339" max="14339" width="40" customWidth="1"/>
    <col min="14340" max="14340" width="0" hidden="1" customWidth="1"/>
    <col min="14341" max="14342" width="13.5703125" customWidth="1"/>
    <col min="14343" max="14343" width="15.28515625" customWidth="1"/>
    <col min="14344" max="14344" width="14.28515625" customWidth="1"/>
    <col min="14345" max="14345" width="25.42578125" customWidth="1"/>
    <col min="14346" max="14346" width="20.5703125" customWidth="1"/>
    <col min="14593" max="14593" width="37.28515625" customWidth="1"/>
    <col min="14594" max="14594" width="12" customWidth="1"/>
    <col min="14595" max="14595" width="40" customWidth="1"/>
    <col min="14596" max="14596" width="0" hidden="1" customWidth="1"/>
    <col min="14597" max="14598" width="13.5703125" customWidth="1"/>
    <col min="14599" max="14599" width="15.28515625" customWidth="1"/>
    <col min="14600" max="14600" width="14.28515625" customWidth="1"/>
    <col min="14601" max="14601" width="25.42578125" customWidth="1"/>
    <col min="14602" max="14602" width="20.5703125" customWidth="1"/>
    <col min="14849" max="14849" width="37.28515625" customWidth="1"/>
    <col min="14850" max="14850" width="12" customWidth="1"/>
    <col min="14851" max="14851" width="40" customWidth="1"/>
    <col min="14852" max="14852" width="0" hidden="1" customWidth="1"/>
    <col min="14853" max="14854" width="13.5703125" customWidth="1"/>
    <col min="14855" max="14855" width="15.28515625" customWidth="1"/>
    <col min="14856" max="14856" width="14.28515625" customWidth="1"/>
    <col min="14857" max="14857" width="25.42578125" customWidth="1"/>
    <col min="14858" max="14858" width="20.5703125" customWidth="1"/>
    <col min="15105" max="15105" width="37.28515625" customWidth="1"/>
    <col min="15106" max="15106" width="12" customWidth="1"/>
    <col min="15107" max="15107" width="40" customWidth="1"/>
    <col min="15108" max="15108" width="0" hidden="1" customWidth="1"/>
    <col min="15109" max="15110" width="13.5703125" customWidth="1"/>
    <col min="15111" max="15111" width="15.28515625" customWidth="1"/>
    <col min="15112" max="15112" width="14.28515625" customWidth="1"/>
    <col min="15113" max="15113" width="25.42578125" customWidth="1"/>
    <col min="15114" max="15114" width="20.5703125" customWidth="1"/>
    <col min="15361" max="15361" width="37.28515625" customWidth="1"/>
    <col min="15362" max="15362" width="12" customWidth="1"/>
    <col min="15363" max="15363" width="40" customWidth="1"/>
    <col min="15364" max="15364" width="0" hidden="1" customWidth="1"/>
    <col min="15365" max="15366" width="13.5703125" customWidth="1"/>
    <col min="15367" max="15367" width="15.28515625" customWidth="1"/>
    <col min="15368" max="15368" width="14.28515625" customWidth="1"/>
    <col min="15369" max="15369" width="25.42578125" customWidth="1"/>
    <col min="15370" max="15370" width="20.5703125" customWidth="1"/>
    <col min="15617" max="15617" width="37.28515625" customWidth="1"/>
    <col min="15618" max="15618" width="12" customWidth="1"/>
    <col min="15619" max="15619" width="40" customWidth="1"/>
    <col min="15620" max="15620" width="0" hidden="1" customWidth="1"/>
    <col min="15621" max="15622" width="13.5703125" customWidth="1"/>
    <col min="15623" max="15623" width="15.28515625" customWidth="1"/>
    <col min="15624" max="15624" width="14.28515625" customWidth="1"/>
    <col min="15625" max="15625" width="25.42578125" customWidth="1"/>
    <col min="15626" max="15626" width="20.5703125" customWidth="1"/>
    <col min="15873" max="15873" width="37.28515625" customWidth="1"/>
    <col min="15874" max="15874" width="12" customWidth="1"/>
    <col min="15875" max="15875" width="40" customWidth="1"/>
    <col min="15876" max="15876" width="0" hidden="1" customWidth="1"/>
    <col min="15877" max="15878" width="13.5703125" customWidth="1"/>
    <col min="15879" max="15879" width="15.28515625" customWidth="1"/>
    <col min="15880" max="15880" width="14.28515625" customWidth="1"/>
    <col min="15881" max="15881" width="25.42578125" customWidth="1"/>
    <col min="15882" max="15882" width="20.5703125" customWidth="1"/>
    <col min="16129" max="16129" width="37.28515625" customWidth="1"/>
    <col min="16130" max="16130" width="12" customWidth="1"/>
    <col min="16131" max="16131" width="40" customWidth="1"/>
    <col min="16132" max="16132" width="0" hidden="1" customWidth="1"/>
    <col min="16133" max="16134" width="13.5703125" customWidth="1"/>
    <col min="16135" max="16135" width="15.28515625" customWidth="1"/>
    <col min="16136" max="16136" width="14.28515625" customWidth="1"/>
    <col min="16137" max="16137" width="25.42578125" customWidth="1"/>
    <col min="16138" max="16138" width="20.5703125" customWidth="1"/>
  </cols>
  <sheetData>
    <row r="1" spans="1:10" x14ac:dyDescent="0.2">
      <c r="A1" s="449"/>
      <c r="B1" s="450"/>
      <c r="C1" s="451"/>
      <c r="D1" s="452"/>
      <c r="E1" s="450"/>
      <c r="F1" s="452"/>
      <c r="G1" s="510"/>
      <c r="H1" s="453"/>
      <c r="I1" s="450"/>
      <c r="J1" s="454"/>
    </row>
    <row r="2" spans="1:10" x14ac:dyDescent="0.2">
      <c r="A2" s="522"/>
      <c r="B2" s="7"/>
      <c r="C2" s="523"/>
      <c r="D2" s="446"/>
      <c r="E2" s="7"/>
      <c r="F2" s="446"/>
      <c r="G2" s="524"/>
      <c r="H2" s="525"/>
      <c r="I2" s="7"/>
      <c r="J2" s="526"/>
    </row>
    <row r="3" spans="1:10" x14ac:dyDescent="0.2">
      <c r="A3" s="522"/>
      <c r="B3" s="7"/>
      <c r="C3" s="523"/>
      <c r="D3" s="446"/>
      <c r="E3" s="7"/>
      <c r="F3" s="446"/>
      <c r="G3" s="524"/>
      <c r="H3" s="525"/>
      <c r="I3" s="7"/>
      <c r="J3" s="526"/>
    </row>
    <row r="4" spans="1:10" x14ac:dyDescent="0.2">
      <c r="A4" s="522"/>
      <c r="B4" s="7"/>
      <c r="C4" s="523"/>
      <c r="D4" s="446"/>
      <c r="E4" s="7"/>
      <c r="F4" s="446"/>
      <c r="G4" s="524"/>
      <c r="H4" s="525"/>
      <c r="I4" s="7"/>
      <c r="J4" s="526"/>
    </row>
    <row r="5" spans="1:10" x14ac:dyDescent="0.2">
      <c r="A5" s="522"/>
      <c r="B5" s="7"/>
      <c r="C5" s="523"/>
      <c r="D5" s="446"/>
      <c r="E5" s="7"/>
      <c r="F5" s="446"/>
      <c r="G5" s="524"/>
      <c r="H5" s="525"/>
      <c r="I5" s="7"/>
      <c r="J5" s="526"/>
    </row>
    <row r="6" spans="1:10" x14ac:dyDescent="0.2">
      <c r="A6" s="522"/>
      <c r="B6" s="7"/>
      <c r="C6" s="523"/>
      <c r="D6" s="446"/>
      <c r="E6" s="7"/>
      <c r="F6" s="446"/>
      <c r="G6" s="524"/>
      <c r="H6" s="525"/>
      <c r="I6" s="7"/>
      <c r="J6" s="526"/>
    </row>
    <row r="7" spans="1:10" x14ac:dyDescent="0.2">
      <c r="A7" s="522"/>
      <c r="B7" s="7"/>
      <c r="C7" s="523"/>
      <c r="D7" s="446"/>
      <c r="E7" s="7"/>
      <c r="F7" s="446"/>
      <c r="G7" s="524"/>
      <c r="H7" s="525"/>
      <c r="I7" s="7"/>
      <c r="J7" s="526"/>
    </row>
    <row r="8" spans="1:10" x14ac:dyDescent="0.2">
      <c r="A8" s="541" t="s">
        <v>1</v>
      </c>
      <c r="B8" s="542"/>
      <c r="C8" s="542"/>
      <c r="D8" s="542"/>
      <c r="E8" s="542"/>
      <c r="F8" s="542"/>
      <c r="G8" s="542"/>
      <c r="H8" s="542"/>
      <c r="I8" s="542"/>
      <c r="J8" s="543"/>
    </row>
    <row r="9" spans="1:10" x14ac:dyDescent="0.2">
      <c r="A9" s="541" t="s">
        <v>527</v>
      </c>
      <c r="B9" s="542"/>
      <c r="C9" s="542"/>
      <c r="D9" s="542"/>
      <c r="E9" s="542"/>
      <c r="F9" s="542"/>
      <c r="G9" s="542"/>
      <c r="H9" s="542"/>
      <c r="I9" s="542"/>
      <c r="J9" s="543"/>
    </row>
    <row r="10" spans="1:10" x14ac:dyDescent="0.2">
      <c r="A10" s="541" t="s">
        <v>580</v>
      </c>
      <c r="B10" s="542"/>
      <c r="C10" s="542"/>
      <c r="D10" s="542"/>
      <c r="E10" s="542"/>
      <c r="F10" s="542"/>
      <c r="G10" s="542"/>
      <c r="H10" s="542"/>
      <c r="I10" s="542"/>
      <c r="J10" s="543"/>
    </row>
    <row r="11" spans="1:10" x14ac:dyDescent="0.2">
      <c r="A11" s="541" t="s">
        <v>462</v>
      </c>
      <c r="B11" s="542"/>
      <c r="C11" s="542"/>
      <c r="D11" s="542"/>
      <c r="E11" s="542"/>
      <c r="F11" s="542"/>
      <c r="G11" s="542"/>
      <c r="H11" s="542"/>
      <c r="I11" s="542"/>
      <c r="J11" s="543"/>
    </row>
    <row r="12" spans="1:10" ht="18.75" x14ac:dyDescent="0.3">
      <c r="A12" s="455"/>
      <c r="B12" s="456"/>
      <c r="C12" s="456"/>
      <c r="D12" s="456"/>
      <c r="E12" s="456"/>
      <c r="F12" s="527"/>
      <c r="G12" s="511"/>
      <c r="H12" s="456"/>
      <c r="I12" s="456"/>
      <c r="J12" s="457"/>
    </row>
    <row r="13" spans="1:10" s="463" customFormat="1" ht="38.25" customHeight="1" x14ac:dyDescent="0.2">
      <c r="A13" s="458" t="s">
        <v>124</v>
      </c>
      <c r="B13" s="459" t="s">
        <v>518</v>
      </c>
      <c r="C13" s="460" t="s">
        <v>463</v>
      </c>
      <c r="D13" s="461" t="s">
        <v>464</v>
      </c>
      <c r="E13" s="459" t="s">
        <v>465</v>
      </c>
      <c r="F13" s="461" t="s">
        <v>464</v>
      </c>
      <c r="G13" s="461" t="s">
        <v>579</v>
      </c>
      <c r="H13" s="459" t="s">
        <v>466</v>
      </c>
      <c r="I13" s="459" t="s">
        <v>467</v>
      </c>
      <c r="J13" s="462" t="s">
        <v>468</v>
      </c>
    </row>
    <row r="14" spans="1:10" s="463" customFormat="1" ht="46.5" customHeight="1" x14ac:dyDescent="0.2">
      <c r="A14" s="443" t="s">
        <v>469</v>
      </c>
      <c r="B14" s="443" t="s">
        <v>470</v>
      </c>
      <c r="C14" s="464" t="s">
        <v>528</v>
      </c>
      <c r="D14" s="465">
        <v>160000</v>
      </c>
      <c r="E14" s="466">
        <v>960000</v>
      </c>
      <c r="F14" s="465">
        <f t="shared" ref="F14:F66" si="0">+E14/12</f>
        <v>80000</v>
      </c>
      <c r="G14" s="512">
        <v>640000</v>
      </c>
      <c r="H14" s="467" t="s">
        <v>519</v>
      </c>
      <c r="I14" s="468" t="s">
        <v>577</v>
      </c>
      <c r="J14" s="468" t="s">
        <v>471</v>
      </c>
    </row>
    <row r="15" spans="1:10" s="469" customFormat="1" ht="36" x14ac:dyDescent="0.2">
      <c r="A15" s="521" t="s">
        <v>513</v>
      </c>
      <c r="B15" s="443" t="s">
        <v>470</v>
      </c>
      <c r="C15" s="464" t="s">
        <v>528</v>
      </c>
      <c r="D15" s="465">
        <v>1200000</v>
      </c>
      <c r="E15" s="466">
        <v>7200000</v>
      </c>
      <c r="F15" s="465">
        <f t="shared" si="0"/>
        <v>600000</v>
      </c>
      <c r="G15" s="512">
        <v>4800000</v>
      </c>
      <c r="H15" s="467" t="s">
        <v>529</v>
      </c>
      <c r="I15" s="468" t="s">
        <v>577</v>
      </c>
      <c r="J15" s="468" t="s">
        <v>471</v>
      </c>
    </row>
    <row r="16" spans="1:10" s="469" customFormat="1" ht="33.75" x14ac:dyDescent="0.2">
      <c r="A16" s="443" t="s">
        <v>514</v>
      </c>
      <c r="B16" s="470" t="s">
        <v>470</v>
      </c>
      <c r="C16" s="464" t="s">
        <v>530</v>
      </c>
      <c r="D16" s="465">
        <v>200000</v>
      </c>
      <c r="E16" s="466">
        <v>1200000</v>
      </c>
      <c r="F16" s="465">
        <f t="shared" si="0"/>
        <v>100000</v>
      </c>
      <c r="G16" s="512">
        <v>800000</v>
      </c>
      <c r="H16" s="467" t="s">
        <v>529</v>
      </c>
      <c r="I16" s="468" t="s">
        <v>577</v>
      </c>
      <c r="J16" s="468" t="s">
        <v>471</v>
      </c>
    </row>
    <row r="17" spans="1:10" s="469" customFormat="1" ht="36" x14ac:dyDescent="0.2">
      <c r="A17" s="443" t="s">
        <v>472</v>
      </c>
      <c r="B17" s="443" t="s">
        <v>470</v>
      </c>
      <c r="C17" s="464" t="s">
        <v>528</v>
      </c>
      <c r="D17" s="465">
        <v>180000</v>
      </c>
      <c r="E17" s="466">
        <v>1080000</v>
      </c>
      <c r="F17" s="465">
        <f t="shared" si="0"/>
        <v>90000</v>
      </c>
      <c r="G17" s="512">
        <v>720000</v>
      </c>
      <c r="H17" s="467" t="s">
        <v>529</v>
      </c>
      <c r="I17" s="468" t="s">
        <v>577</v>
      </c>
      <c r="J17" s="468" t="s">
        <v>471</v>
      </c>
    </row>
    <row r="18" spans="1:10" s="469" customFormat="1" ht="36" x14ac:dyDescent="0.2">
      <c r="A18" s="466" t="s">
        <v>473</v>
      </c>
      <c r="B18" s="443" t="s">
        <v>470</v>
      </c>
      <c r="C18" s="464" t="s">
        <v>528</v>
      </c>
      <c r="D18" s="465">
        <v>189997.34</v>
      </c>
      <c r="E18" s="466">
        <v>1139984.04</v>
      </c>
      <c r="F18" s="465">
        <f t="shared" si="0"/>
        <v>94998.67</v>
      </c>
      <c r="G18" s="512">
        <v>759989.3600000001</v>
      </c>
      <c r="H18" s="467" t="s">
        <v>529</v>
      </c>
      <c r="I18" s="468" t="s">
        <v>577</v>
      </c>
      <c r="J18" s="468" t="s">
        <v>471</v>
      </c>
    </row>
    <row r="19" spans="1:10" s="469" customFormat="1" ht="36" x14ac:dyDescent="0.2">
      <c r="A19" s="443" t="s">
        <v>474</v>
      </c>
      <c r="B19" s="443" t="s">
        <v>470</v>
      </c>
      <c r="C19" s="464" t="s">
        <v>528</v>
      </c>
      <c r="D19" s="465">
        <v>240000</v>
      </c>
      <c r="E19" s="466">
        <v>1440000</v>
      </c>
      <c r="F19" s="465">
        <f t="shared" si="0"/>
        <v>120000</v>
      </c>
      <c r="G19" s="512">
        <v>960000</v>
      </c>
      <c r="H19" s="467" t="s">
        <v>529</v>
      </c>
      <c r="I19" s="468" t="s">
        <v>577</v>
      </c>
      <c r="J19" s="468" t="s">
        <v>471</v>
      </c>
    </row>
    <row r="20" spans="1:10" s="469" customFormat="1" ht="42" customHeight="1" x14ac:dyDescent="0.2">
      <c r="A20" s="443" t="s">
        <v>531</v>
      </c>
      <c r="B20" s="443" t="s">
        <v>470</v>
      </c>
      <c r="C20" s="464" t="s">
        <v>532</v>
      </c>
      <c r="D20" s="465">
        <v>120000</v>
      </c>
      <c r="E20" s="466">
        <v>720000</v>
      </c>
      <c r="F20" s="465">
        <f t="shared" si="0"/>
        <v>60000</v>
      </c>
      <c r="G20" s="512">
        <v>480000</v>
      </c>
      <c r="H20" s="467" t="s">
        <v>533</v>
      </c>
      <c r="I20" s="468" t="s">
        <v>577</v>
      </c>
      <c r="J20" s="468" t="s">
        <v>471</v>
      </c>
    </row>
    <row r="21" spans="1:10" s="469" customFormat="1" ht="45" customHeight="1" x14ac:dyDescent="0.2">
      <c r="A21" s="466" t="s">
        <v>475</v>
      </c>
      <c r="B21" s="443" t="s">
        <v>470</v>
      </c>
      <c r="C21" s="464" t="s">
        <v>534</v>
      </c>
      <c r="D21" s="465">
        <v>463759.16</v>
      </c>
      <c r="E21" s="466">
        <v>2782554.96</v>
      </c>
      <c r="F21" s="465">
        <f t="shared" si="0"/>
        <v>231879.58</v>
      </c>
      <c r="G21" s="512">
        <v>1855036.6400000001</v>
      </c>
      <c r="H21" s="467" t="s">
        <v>529</v>
      </c>
      <c r="I21" s="468" t="s">
        <v>577</v>
      </c>
      <c r="J21" s="468" t="s">
        <v>471</v>
      </c>
    </row>
    <row r="22" spans="1:10" s="469" customFormat="1" ht="42" customHeight="1" x14ac:dyDescent="0.2">
      <c r="A22" s="443" t="s">
        <v>476</v>
      </c>
      <c r="B22" s="443" t="s">
        <v>470</v>
      </c>
      <c r="C22" s="464" t="s">
        <v>535</v>
      </c>
      <c r="D22" s="465">
        <v>375000</v>
      </c>
      <c r="E22" s="466">
        <v>2250000</v>
      </c>
      <c r="F22" s="465">
        <f t="shared" si="0"/>
        <v>187500</v>
      </c>
      <c r="G22" s="512">
        <v>1500000</v>
      </c>
      <c r="H22" s="467" t="s">
        <v>529</v>
      </c>
      <c r="I22" s="468" t="s">
        <v>577</v>
      </c>
      <c r="J22" s="468" t="s">
        <v>471</v>
      </c>
    </row>
    <row r="23" spans="1:10" s="469" customFormat="1" ht="33.75" x14ac:dyDescent="0.2">
      <c r="A23" s="466" t="s">
        <v>510</v>
      </c>
      <c r="B23" s="443" t="s">
        <v>470</v>
      </c>
      <c r="C23" s="464" t="s">
        <v>536</v>
      </c>
      <c r="D23" s="465">
        <v>530516.66</v>
      </c>
      <c r="E23" s="466">
        <v>3183099.96</v>
      </c>
      <c r="F23" s="465">
        <f t="shared" si="0"/>
        <v>265258.33</v>
      </c>
      <c r="G23" s="512">
        <v>2122066.64</v>
      </c>
      <c r="H23" s="467" t="s">
        <v>529</v>
      </c>
      <c r="I23" s="468" t="s">
        <v>577</v>
      </c>
      <c r="J23" s="471" t="s">
        <v>471</v>
      </c>
    </row>
    <row r="24" spans="1:10" s="469" customFormat="1" ht="36" x14ac:dyDescent="0.2">
      <c r="A24" s="521" t="s">
        <v>477</v>
      </c>
      <c r="B24" s="443" t="s">
        <v>470</v>
      </c>
      <c r="C24" s="464" t="s">
        <v>528</v>
      </c>
      <c r="D24" s="465">
        <v>100000</v>
      </c>
      <c r="E24" s="466">
        <v>600000</v>
      </c>
      <c r="F24" s="465">
        <f t="shared" si="0"/>
        <v>50000</v>
      </c>
      <c r="G24" s="512">
        <v>400000</v>
      </c>
      <c r="H24" s="467" t="s">
        <v>529</v>
      </c>
      <c r="I24" s="468" t="s">
        <v>577</v>
      </c>
      <c r="J24" s="468" t="s">
        <v>471</v>
      </c>
    </row>
    <row r="25" spans="1:10" s="469" customFormat="1" ht="36" x14ac:dyDescent="0.2">
      <c r="A25" s="521" t="s">
        <v>478</v>
      </c>
      <c r="B25" s="443" t="s">
        <v>470</v>
      </c>
      <c r="C25" s="464" t="s">
        <v>528</v>
      </c>
      <c r="D25" s="465">
        <v>166666.66</v>
      </c>
      <c r="E25" s="466">
        <v>999999.96</v>
      </c>
      <c r="F25" s="465">
        <f t="shared" si="0"/>
        <v>83333.33</v>
      </c>
      <c r="G25" s="512">
        <v>666666.64</v>
      </c>
      <c r="H25" s="467" t="s">
        <v>537</v>
      </c>
      <c r="I25" s="468" t="s">
        <v>577</v>
      </c>
      <c r="J25" s="468" t="s">
        <v>471</v>
      </c>
    </row>
    <row r="26" spans="1:10" s="469" customFormat="1" ht="36" x14ac:dyDescent="0.2">
      <c r="A26" s="466" t="s">
        <v>479</v>
      </c>
      <c r="B26" s="443" t="s">
        <v>470</v>
      </c>
      <c r="C26" s="464" t="s">
        <v>528</v>
      </c>
      <c r="D26" s="465">
        <v>240000</v>
      </c>
      <c r="E26" s="466">
        <v>1440000</v>
      </c>
      <c r="F26" s="465">
        <f t="shared" si="0"/>
        <v>120000</v>
      </c>
      <c r="G26" s="512">
        <v>960000</v>
      </c>
      <c r="H26" s="467" t="s">
        <v>537</v>
      </c>
      <c r="I26" s="468" t="s">
        <v>577</v>
      </c>
      <c r="J26" s="468" t="s">
        <v>471</v>
      </c>
    </row>
    <row r="27" spans="1:10" s="469" customFormat="1" ht="48" x14ac:dyDescent="0.2">
      <c r="A27" s="443" t="s">
        <v>501</v>
      </c>
      <c r="B27" s="443" t="s">
        <v>470</v>
      </c>
      <c r="C27" s="464" t="s">
        <v>538</v>
      </c>
      <c r="D27" s="465">
        <v>160000</v>
      </c>
      <c r="E27" s="466">
        <v>960000</v>
      </c>
      <c r="F27" s="465">
        <f t="shared" si="0"/>
        <v>80000</v>
      </c>
      <c r="G27" s="512">
        <v>640000</v>
      </c>
      <c r="H27" s="467" t="s">
        <v>529</v>
      </c>
      <c r="I27" s="468" t="s">
        <v>577</v>
      </c>
      <c r="J27" s="468" t="s">
        <v>471</v>
      </c>
    </row>
    <row r="28" spans="1:10" s="469" customFormat="1" ht="36" x14ac:dyDescent="0.2">
      <c r="A28" s="521" t="s">
        <v>480</v>
      </c>
      <c r="B28" s="443" t="s">
        <v>470</v>
      </c>
      <c r="C28" s="464" t="s">
        <v>539</v>
      </c>
      <c r="D28" s="465">
        <v>150000</v>
      </c>
      <c r="E28" s="466">
        <v>900000</v>
      </c>
      <c r="F28" s="465">
        <f t="shared" si="0"/>
        <v>75000</v>
      </c>
      <c r="G28" s="512">
        <v>600000</v>
      </c>
      <c r="H28" s="467" t="s">
        <v>529</v>
      </c>
      <c r="I28" s="468" t="s">
        <v>577</v>
      </c>
      <c r="J28" s="468" t="s">
        <v>471</v>
      </c>
    </row>
    <row r="29" spans="1:10" s="469" customFormat="1" ht="33.75" x14ac:dyDescent="0.2">
      <c r="A29" s="443" t="s">
        <v>540</v>
      </c>
      <c r="B29" s="443" t="s">
        <v>470</v>
      </c>
      <c r="C29" s="464" t="s">
        <v>541</v>
      </c>
      <c r="D29" s="465">
        <v>197733.34</v>
      </c>
      <c r="E29" s="466">
        <v>1186400.04</v>
      </c>
      <c r="F29" s="465">
        <f t="shared" si="0"/>
        <v>98866.67</v>
      </c>
      <c r="G29" s="512">
        <v>790933.3600000001</v>
      </c>
      <c r="H29" s="467" t="s">
        <v>529</v>
      </c>
      <c r="I29" s="468" t="s">
        <v>577</v>
      </c>
      <c r="J29" s="468" t="s">
        <v>471</v>
      </c>
    </row>
    <row r="30" spans="1:10" s="469" customFormat="1" ht="33.75" x14ac:dyDescent="0.2">
      <c r="A30" s="466" t="s">
        <v>542</v>
      </c>
      <c r="B30" s="443" t="s">
        <v>470</v>
      </c>
      <c r="C30" s="464" t="s">
        <v>530</v>
      </c>
      <c r="D30" s="465">
        <v>120000</v>
      </c>
      <c r="E30" s="466">
        <v>720000</v>
      </c>
      <c r="F30" s="465">
        <f t="shared" si="0"/>
        <v>60000</v>
      </c>
      <c r="G30" s="512">
        <v>480000</v>
      </c>
      <c r="H30" s="467" t="s">
        <v>529</v>
      </c>
      <c r="I30" s="468" t="s">
        <v>577</v>
      </c>
      <c r="J30" s="468" t="s">
        <v>471</v>
      </c>
    </row>
    <row r="31" spans="1:10" s="469" customFormat="1" ht="36" x14ac:dyDescent="0.2">
      <c r="A31" s="443" t="s">
        <v>543</v>
      </c>
      <c r="B31" s="443" t="s">
        <v>470</v>
      </c>
      <c r="C31" s="464" t="s">
        <v>530</v>
      </c>
      <c r="D31" s="465">
        <v>90000</v>
      </c>
      <c r="E31" s="466">
        <v>600000</v>
      </c>
      <c r="F31" s="465">
        <v>45000</v>
      </c>
      <c r="G31" s="512">
        <v>360000</v>
      </c>
      <c r="H31" s="467" t="s">
        <v>519</v>
      </c>
      <c r="I31" s="468" t="s">
        <v>577</v>
      </c>
      <c r="J31" s="468" t="s">
        <v>471</v>
      </c>
    </row>
    <row r="32" spans="1:10" s="469" customFormat="1" ht="33.75" x14ac:dyDescent="0.2">
      <c r="A32" s="470" t="s">
        <v>493</v>
      </c>
      <c r="B32" s="443" t="s">
        <v>470</v>
      </c>
      <c r="C32" s="464" t="s">
        <v>530</v>
      </c>
      <c r="D32" s="465">
        <v>140000</v>
      </c>
      <c r="E32" s="466">
        <v>840000</v>
      </c>
      <c r="F32" s="465">
        <f t="shared" si="0"/>
        <v>70000</v>
      </c>
      <c r="G32" s="512">
        <v>560000</v>
      </c>
      <c r="H32" s="467" t="s">
        <v>529</v>
      </c>
      <c r="I32" s="468" t="s">
        <v>577</v>
      </c>
      <c r="J32" s="468" t="s">
        <v>471</v>
      </c>
    </row>
    <row r="33" spans="1:10" s="469" customFormat="1" ht="36" x14ac:dyDescent="0.2">
      <c r="A33" s="443" t="s">
        <v>481</v>
      </c>
      <c r="B33" s="443" t="s">
        <v>470</v>
      </c>
      <c r="C33" s="464" t="s">
        <v>544</v>
      </c>
      <c r="D33" s="465">
        <v>480000</v>
      </c>
      <c r="E33" s="466">
        <v>2880000</v>
      </c>
      <c r="F33" s="465">
        <f t="shared" si="0"/>
        <v>240000</v>
      </c>
      <c r="G33" s="512">
        <v>1920000</v>
      </c>
      <c r="H33" s="467" t="s">
        <v>519</v>
      </c>
      <c r="I33" s="468" t="s">
        <v>577</v>
      </c>
      <c r="J33" s="468" t="s">
        <v>471</v>
      </c>
    </row>
    <row r="34" spans="1:10" s="469" customFormat="1" ht="36" x14ac:dyDescent="0.2">
      <c r="A34" s="521" t="s">
        <v>482</v>
      </c>
      <c r="B34" s="443" t="s">
        <v>470</v>
      </c>
      <c r="C34" s="464" t="s">
        <v>528</v>
      </c>
      <c r="D34" s="465">
        <v>397333.34</v>
      </c>
      <c r="E34" s="466">
        <v>2384000.04</v>
      </c>
      <c r="F34" s="465">
        <f t="shared" si="0"/>
        <v>198666.67</v>
      </c>
      <c r="G34" s="512">
        <v>1589333.3599999999</v>
      </c>
      <c r="H34" s="467" t="s">
        <v>529</v>
      </c>
      <c r="I34" s="468" t="s">
        <v>577</v>
      </c>
      <c r="J34" s="468" t="s">
        <v>471</v>
      </c>
    </row>
    <row r="35" spans="1:10" s="469" customFormat="1" ht="36" x14ac:dyDescent="0.2">
      <c r="A35" s="443" t="s">
        <v>483</v>
      </c>
      <c r="B35" s="443" t="s">
        <v>470</v>
      </c>
      <c r="C35" s="464" t="s">
        <v>528</v>
      </c>
      <c r="D35" s="465">
        <v>667911.66</v>
      </c>
      <c r="E35" s="466">
        <v>4007469.96</v>
      </c>
      <c r="F35" s="465">
        <f t="shared" si="0"/>
        <v>333955.83</v>
      </c>
      <c r="G35" s="512">
        <v>2671646.64</v>
      </c>
      <c r="H35" s="467" t="s">
        <v>529</v>
      </c>
      <c r="I35" s="468" t="s">
        <v>577</v>
      </c>
      <c r="J35" s="468" t="s">
        <v>471</v>
      </c>
    </row>
    <row r="36" spans="1:10" s="469" customFormat="1" ht="33.75" x14ac:dyDescent="0.2">
      <c r="A36" s="466" t="s">
        <v>491</v>
      </c>
      <c r="B36" s="443" t="s">
        <v>470</v>
      </c>
      <c r="C36" s="464" t="s">
        <v>530</v>
      </c>
      <c r="D36" s="465">
        <v>312260.65999999997</v>
      </c>
      <c r="E36" s="466">
        <v>1873563.96</v>
      </c>
      <c r="F36" s="465">
        <f t="shared" si="0"/>
        <v>156130.32999999999</v>
      </c>
      <c r="G36" s="512">
        <v>1249042.6399999999</v>
      </c>
      <c r="H36" s="467" t="s">
        <v>529</v>
      </c>
      <c r="I36" s="468" t="s">
        <v>577</v>
      </c>
      <c r="J36" s="468" t="s">
        <v>471</v>
      </c>
    </row>
    <row r="37" spans="1:10" s="469" customFormat="1" ht="36" x14ac:dyDescent="0.2">
      <c r="A37" s="443" t="s">
        <v>515</v>
      </c>
      <c r="B37" s="443" t="s">
        <v>470</v>
      </c>
      <c r="C37" s="464" t="s">
        <v>528</v>
      </c>
      <c r="D37" s="465">
        <v>500000</v>
      </c>
      <c r="E37" s="466">
        <v>3000000</v>
      </c>
      <c r="F37" s="465">
        <f t="shared" si="0"/>
        <v>250000</v>
      </c>
      <c r="G37" s="512">
        <v>2000000</v>
      </c>
      <c r="H37" s="467" t="s">
        <v>529</v>
      </c>
      <c r="I37" s="468" t="s">
        <v>577</v>
      </c>
      <c r="J37" s="468" t="s">
        <v>471</v>
      </c>
    </row>
    <row r="38" spans="1:10" s="469" customFormat="1" ht="33.75" x14ac:dyDescent="0.2">
      <c r="A38" s="521" t="s">
        <v>520</v>
      </c>
      <c r="B38" s="443" t="s">
        <v>470</v>
      </c>
      <c r="C38" s="464" t="s">
        <v>545</v>
      </c>
      <c r="D38" s="465">
        <v>90000</v>
      </c>
      <c r="E38" s="466">
        <v>540000</v>
      </c>
      <c r="F38" s="465">
        <f t="shared" si="0"/>
        <v>45000</v>
      </c>
      <c r="G38" s="512">
        <v>360000</v>
      </c>
      <c r="H38" s="467" t="s">
        <v>529</v>
      </c>
      <c r="I38" s="468" t="s">
        <v>577</v>
      </c>
      <c r="J38" s="468" t="s">
        <v>471</v>
      </c>
    </row>
    <row r="39" spans="1:10" s="469" customFormat="1" ht="33.75" x14ac:dyDescent="0.2">
      <c r="A39" s="443" t="s">
        <v>500</v>
      </c>
      <c r="B39" s="443" t="s">
        <v>470</v>
      </c>
      <c r="C39" s="464" t="s">
        <v>530</v>
      </c>
      <c r="D39" s="465">
        <v>400000</v>
      </c>
      <c r="E39" s="466">
        <v>2400000</v>
      </c>
      <c r="F39" s="465">
        <f t="shared" si="0"/>
        <v>200000</v>
      </c>
      <c r="G39" s="512">
        <v>1873778.6099999999</v>
      </c>
      <c r="H39" s="467" t="s">
        <v>529</v>
      </c>
      <c r="I39" s="468" t="s">
        <v>577</v>
      </c>
      <c r="J39" s="468" t="s">
        <v>471</v>
      </c>
    </row>
    <row r="40" spans="1:10" s="469" customFormat="1" ht="36" x14ac:dyDescent="0.2">
      <c r="A40" s="466" t="s">
        <v>484</v>
      </c>
      <c r="B40" s="443" t="s">
        <v>470</v>
      </c>
      <c r="C40" s="464" t="s">
        <v>528</v>
      </c>
      <c r="D40" s="465">
        <v>1033333.34</v>
      </c>
      <c r="E40" s="466">
        <v>6200000.04</v>
      </c>
      <c r="F40" s="465">
        <f t="shared" si="0"/>
        <v>516666.67</v>
      </c>
      <c r="G40" s="512">
        <v>4133333.36</v>
      </c>
      <c r="H40" s="467" t="s">
        <v>529</v>
      </c>
      <c r="I40" s="468" t="s">
        <v>577</v>
      </c>
      <c r="J40" s="468" t="s">
        <v>471</v>
      </c>
    </row>
    <row r="41" spans="1:10" s="469" customFormat="1" ht="36" x14ac:dyDescent="0.2">
      <c r="A41" s="443" t="s">
        <v>485</v>
      </c>
      <c r="B41" s="443" t="s">
        <v>470</v>
      </c>
      <c r="C41" s="464" t="s">
        <v>528</v>
      </c>
      <c r="D41" s="465">
        <v>228886.66</v>
      </c>
      <c r="E41" s="466">
        <v>1373319.96</v>
      </c>
      <c r="F41" s="465">
        <f t="shared" si="0"/>
        <v>114443.33</v>
      </c>
      <c r="G41" s="512">
        <v>572216.65</v>
      </c>
      <c r="H41" s="467" t="s">
        <v>529</v>
      </c>
      <c r="I41" s="468" t="s">
        <v>577</v>
      </c>
      <c r="J41" s="471" t="s">
        <v>471</v>
      </c>
    </row>
    <row r="42" spans="1:10" s="469" customFormat="1" ht="33.75" x14ac:dyDescent="0.2">
      <c r="A42" s="443" t="s">
        <v>546</v>
      </c>
      <c r="B42" s="443" t="s">
        <v>470</v>
      </c>
      <c r="C42" s="464" t="s">
        <v>532</v>
      </c>
      <c r="D42" s="465">
        <v>800000</v>
      </c>
      <c r="E42" s="466">
        <v>4800000</v>
      </c>
      <c r="F42" s="465">
        <f t="shared" si="0"/>
        <v>400000</v>
      </c>
      <c r="G42" s="512">
        <v>3200000</v>
      </c>
      <c r="H42" s="467" t="s">
        <v>529</v>
      </c>
      <c r="I42" s="468" t="s">
        <v>577</v>
      </c>
      <c r="J42" s="468" t="s">
        <v>471</v>
      </c>
    </row>
    <row r="43" spans="1:10" s="469" customFormat="1" ht="33.75" x14ac:dyDescent="0.2">
      <c r="A43" s="443" t="s">
        <v>505</v>
      </c>
      <c r="B43" s="443" t="s">
        <v>470</v>
      </c>
      <c r="C43" s="464" t="s">
        <v>547</v>
      </c>
      <c r="D43" s="465">
        <v>375000</v>
      </c>
      <c r="E43" s="466">
        <v>2250000</v>
      </c>
      <c r="F43" s="465">
        <f t="shared" si="0"/>
        <v>187500</v>
      </c>
      <c r="G43" s="512">
        <v>1500000</v>
      </c>
      <c r="H43" s="467" t="s">
        <v>529</v>
      </c>
      <c r="I43" s="468" t="s">
        <v>577</v>
      </c>
      <c r="J43" s="471" t="s">
        <v>471</v>
      </c>
    </row>
    <row r="44" spans="1:10" s="469" customFormat="1" ht="33.75" x14ac:dyDescent="0.2">
      <c r="A44" s="466" t="s">
        <v>508</v>
      </c>
      <c r="B44" s="443" t="s">
        <v>470</v>
      </c>
      <c r="C44" s="464" t="s">
        <v>548</v>
      </c>
      <c r="D44" s="465">
        <v>115916.66</v>
      </c>
      <c r="E44" s="466">
        <v>695499.96</v>
      </c>
      <c r="F44" s="465">
        <f t="shared" si="0"/>
        <v>57958.329999999994</v>
      </c>
      <c r="G44" s="512">
        <v>463666.64</v>
      </c>
      <c r="H44" s="467" t="s">
        <v>529</v>
      </c>
      <c r="I44" s="468" t="s">
        <v>577</v>
      </c>
      <c r="J44" s="471" t="s">
        <v>471</v>
      </c>
    </row>
    <row r="45" spans="1:10" s="469" customFormat="1" ht="36" x14ac:dyDescent="0.2">
      <c r="A45" s="443" t="s">
        <v>502</v>
      </c>
      <c r="B45" s="443" t="s">
        <v>470</v>
      </c>
      <c r="C45" s="464" t="s">
        <v>530</v>
      </c>
      <c r="D45" s="465">
        <v>491666.66</v>
      </c>
      <c r="E45" s="466">
        <v>2949999.96</v>
      </c>
      <c r="F45" s="465">
        <f t="shared" si="0"/>
        <v>245833.33</v>
      </c>
      <c r="G45" s="512">
        <v>1966666.6400000001</v>
      </c>
      <c r="H45" s="467" t="s">
        <v>529</v>
      </c>
      <c r="I45" s="468" t="s">
        <v>577</v>
      </c>
      <c r="J45" s="468" t="s">
        <v>471</v>
      </c>
    </row>
    <row r="46" spans="1:10" s="469" customFormat="1" ht="33.75" x14ac:dyDescent="0.2">
      <c r="A46" s="443" t="s">
        <v>498</v>
      </c>
      <c r="B46" s="443" t="s">
        <v>470</v>
      </c>
      <c r="C46" s="464" t="s">
        <v>549</v>
      </c>
      <c r="D46" s="465">
        <v>100000</v>
      </c>
      <c r="E46" s="466">
        <v>600000</v>
      </c>
      <c r="F46" s="465">
        <f t="shared" si="0"/>
        <v>50000</v>
      </c>
      <c r="G46" s="512">
        <v>400000</v>
      </c>
      <c r="H46" s="467" t="s">
        <v>529</v>
      </c>
      <c r="I46" s="468" t="s">
        <v>577</v>
      </c>
      <c r="J46" s="468" t="s">
        <v>471</v>
      </c>
    </row>
    <row r="47" spans="1:10" s="469" customFormat="1" ht="33.75" x14ac:dyDescent="0.2">
      <c r="A47" s="443" t="s">
        <v>494</v>
      </c>
      <c r="B47" s="443" t="s">
        <v>470</v>
      </c>
      <c r="C47" s="464" t="s">
        <v>530</v>
      </c>
      <c r="D47" s="465">
        <v>173000</v>
      </c>
      <c r="E47" s="466">
        <v>1038000</v>
      </c>
      <c r="F47" s="465">
        <f t="shared" si="0"/>
        <v>86500</v>
      </c>
      <c r="G47" s="512">
        <v>692000</v>
      </c>
      <c r="H47" s="467" t="s">
        <v>550</v>
      </c>
      <c r="I47" s="468" t="s">
        <v>577</v>
      </c>
      <c r="J47" s="471" t="s">
        <v>471</v>
      </c>
    </row>
    <row r="48" spans="1:10" s="469" customFormat="1" ht="33.75" x14ac:dyDescent="0.2">
      <c r="A48" s="443" t="s">
        <v>516</v>
      </c>
      <c r="B48" s="443" t="s">
        <v>470</v>
      </c>
      <c r="C48" s="464" t="s">
        <v>551</v>
      </c>
      <c r="D48" s="465">
        <v>40000</v>
      </c>
      <c r="E48" s="466">
        <v>240000</v>
      </c>
      <c r="F48" s="465">
        <v>20000</v>
      </c>
      <c r="G48" s="512">
        <v>80000</v>
      </c>
      <c r="H48" s="467" t="s">
        <v>529</v>
      </c>
      <c r="I48" s="468" t="s">
        <v>577</v>
      </c>
      <c r="J48" s="468" t="s">
        <v>471</v>
      </c>
    </row>
    <row r="49" spans="1:10" s="469" customFormat="1" ht="36" x14ac:dyDescent="0.2">
      <c r="A49" s="521" t="s">
        <v>486</v>
      </c>
      <c r="B49" s="443" t="s">
        <v>470</v>
      </c>
      <c r="C49" s="464" t="s">
        <v>528</v>
      </c>
      <c r="D49" s="465">
        <v>333333.34000000003</v>
      </c>
      <c r="E49" s="466">
        <v>2000000.04</v>
      </c>
      <c r="F49" s="465">
        <f t="shared" si="0"/>
        <v>166666.67000000001</v>
      </c>
      <c r="G49" s="512">
        <v>1333333.3600000001</v>
      </c>
      <c r="H49" s="467" t="s">
        <v>550</v>
      </c>
      <c r="I49" s="468" t="s">
        <v>577</v>
      </c>
      <c r="J49" s="468" t="s">
        <v>471</v>
      </c>
    </row>
    <row r="50" spans="1:10" s="469" customFormat="1" ht="33.75" x14ac:dyDescent="0.2">
      <c r="A50" s="443" t="s">
        <v>489</v>
      </c>
      <c r="B50" s="443" t="s">
        <v>470</v>
      </c>
      <c r="C50" s="464" t="s">
        <v>530</v>
      </c>
      <c r="D50" s="465">
        <v>282384.34000000003</v>
      </c>
      <c r="E50" s="466">
        <v>1694306.04</v>
      </c>
      <c r="F50" s="465">
        <f t="shared" si="0"/>
        <v>141192.17000000001</v>
      </c>
      <c r="G50" s="512">
        <v>1129537.3600000001</v>
      </c>
      <c r="H50" s="467" t="s">
        <v>529</v>
      </c>
      <c r="I50" s="468" t="s">
        <v>577</v>
      </c>
      <c r="J50" s="468" t="s">
        <v>471</v>
      </c>
    </row>
    <row r="51" spans="1:10" s="469" customFormat="1" ht="33.75" x14ac:dyDescent="0.2">
      <c r="A51" s="443" t="s">
        <v>488</v>
      </c>
      <c r="B51" s="443" t="s">
        <v>470</v>
      </c>
      <c r="C51" s="464" t="s">
        <v>530</v>
      </c>
      <c r="D51" s="465">
        <v>170000</v>
      </c>
      <c r="E51" s="466">
        <v>1020000</v>
      </c>
      <c r="F51" s="465">
        <f t="shared" si="0"/>
        <v>85000</v>
      </c>
      <c r="G51" s="512">
        <v>680000</v>
      </c>
      <c r="H51" s="467" t="s">
        <v>552</v>
      </c>
      <c r="I51" s="468" t="s">
        <v>577</v>
      </c>
      <c r="J51" s="468" t="s">
        <v>471</v>
      </c>
    </row>
    <row r="52" spans="1:10" s="469" customFormat="1" ht="33.75" x14ac:dyDescent="0.2">
      <c r="A52" s="466" t="s">
        <v>503</v>
      </c>
      <c r="B52" s="443" t="s">
        <v>470</v>
      </c>
      <c r="C52" s="464" t="s">
        <v>530</v>
      </c>
      <c r="D52" s="465">
        <v>200000</v>
      </c>
      <c r="E52" s="466">
        <v>1200000</v>
      </c>
      <c r="F52" s="465">
        <f t="shared" si="0"/>
        <v>100000</v>
      </c>
      <c r="G52" s="512">
        <v>800000</v>
      </c>
      <c r="H52" s="467" t="s">
        <v>552</v>
      </c>
      <c r="I52" s="468" t="s">
        <v>577</v>
      </c>
      <c r="J52" s="468" t="s">
        <v>471</v>
      </c>
    </row>
    <row r="53" spans="1:10" s="469" customFormat="1" ht="33.75" x14ac:dyDescent="0.2">
      <c r="A53" s="443" t="s">
        <v>553</v>
      </c>
      <c r="B53" s="443" t="s">
        <v>470</v>
      </c>
      <c r="C53" s="464">
        <v>2018</v>
      </c>
      <c r="D53" s="465">
        <v>280000</v>
      </c>
      <c r="E53" s="466">
        <v>1680000</v>
      </c>
      <c r="F53" s="465">
        <f t="shared" si="0"/>
        <v>140000</v>
      </c>
      <c r="G53" s="512">
        <v>1120000</v>
      </c>
      <c r="H53" s="467" t="s">
        <v>529</v>
      </c>
      <c r="I53" s="468" t="s">
        <v>577</v>
      </c>
      <c r="J53" s="468" t="s">
        <v>471</v>
      </c>
    </row>
    <row r="54" spans="1:10" s="469" customFormat="1" ht="33.75" x14ac:dyDescent="0.2">
      <c r="A54" s="466" t="s">
        <v>497</v>
      </c>
      <c r="B54" s="443" t="s">
        <v>470</v>
      </c>
      <c r="C54" s="464" t="s">
        <v>530</v>
      </c>
      <c r="D54" s="465">
        <v>180000</v>
      </c>
      <c r="E54" s="466">
        <v>1080000</v>
      </c>
      <c r="F54" s="465">
        <f t="shared" si="0"/>
        <v>90000</v>
      </c>
      <c r="G54" s="512">
        <v>720000</v>
      </c>
      <c r="H54" s="467" t="s">
        <v>554</v>
      </c>
      <c r="I54" s="468" t="s">
        <v>577</v>
      </c>
      <c r="J54" s="468" t="s">
        <v>471</v>
      </c>
    </row>
    <row r="55" spans="1:10" s="469" customFormat="1" ht="33.75" x14ac:dyDescent="0.2">
      <c r="A55" s="443" t="s">
        <v>499</v>
      </c>
      <c r="B55" s="443" t="s">
        <v>470</v>
      </c>
      <c r="C55" s="464" t="s">
        <v>549</v>
      </c>
      <c r="D55" s="465">
        <v>60000</v>
      </c>
      <c r="E55" s="466">
        <v>360000</v>
      </c>
      <c r="F55" s="465">
        <f t="shared" si="0"/>
        <v>30000</v>
      </c>
      <c r="G55" s="512">
        <v>240000</v>
      </c>
      <c r="H55" s="467" t="s">
        <v>529</v>
      </c>
      <c r="I55" s="468" t="s">
        <v>577</v>
      </c>
      <c r="J55" s="468" t="s">
        <v>471</v>
      </c>
    </row>
    <row r="56" spans="1:10" s="469" customFormat="1" ht="33.75" x14ac:dyDescent="0.2">
      <c r="A56" s="443" t="s">
        <v>496</v>
      </c>
      <c r="B56" s="443" t="s">
        <v>470</v>
      </c>
      <c r="C56" s="464" t="s">
        <v>530</v>
      </c>
      <c r="D56" s="466">
        <v>583333.34</v>
      </c>
      <c r="E56" s="466">
        <v>3500000.04</v>
      </c>
      <c r="F56" s="465">
        <f t="shared" si="0"/>
        <v>291666.67</v>
      </c>
      <c r="G56" s="512">
        <v>2333333.36</v>
      </c>
      <c r="H56" s="467" t="s">
        <v>529</v>
      </c>
      <c r="I56" s="468" t="s">
        <v>577</v>
      </c>
      <c r="J56" s="468" t="s">
        <v>471</v>
      </c>
    </row>
    <row r="57" spans="1:10" s="469" customFormat="1" ht="33.75" x14ac:dyDescent="0.2">
      <c r="A57" s="521" t="s">
        <v>517</v>
      </c>
      <c r="B57" s="443" t="s">
        <v>470</v>
      </c>
      <c r="C57" s="464" t="s">
        <v>530</v>
      </c>
      <c r="D57" s="465">
        <v>320000</v>
      </c>
      <c r="E57" s="466">
        <v>1920000</v>
      </c>
      <c r="F57" s="465">
        <f t="shared" si="0"/>
        <v>160000</v>
      </c>
      <c r="G57" s="512">
        <v>1280000</v>
      </c>
      <c r="H57" s="467" t="s">
        <v>529</v>
      </c>
      <c r="I57" s="468" t="s">
        <v>577</v>
      </c>
      <c r="J57" s="471" t="s">
        <v>471</v>
      </c>
    </row>
    <row r="58" spans="1:10" s="469" customFormat="1" ht="33.75" x14ac:dyDescent="0.2">
      <c r="A58" s="443" t="s">
        <v>555</v>
      </c>
      <c r="B58" s="443" t="s">
        <v>470</v>
      </c>
      <c r="C58" s="464" t="s">
        <v>556</v>
      </c>
      <c r="D58" s="465">
        <v>120000</v>
      </c>
      <c r="E58" s="466">
        <v>720000</v>
      </c>
      <c r="F58" s="465">
        <f t="shared" si="0"/>
        <v>60000</v>
      </c>
      <c r="G58" s="512">
        <v>480000</v>
      </c>
      <c r="H58" s="467" t="s">
        <v>529</v>
      </c>
      <c r="I58" s="468" t="s">
        <v>577</v>
      </c>
      <c r="J58" s="471" t="s">
        <v>471</v>
      </c>
    </row>
    <row r="59" spans="1:10" s="469" customFormat="1" ht="33.75" x14ac:dyDescent="0.2">
      <c r="A59" s="443" t="s">
        <v>509</v>
      </c>
      <c r="B59" s="443" t="s">
        <v>470</v>
      </c>
      <c r="C59" s="464" t="s">
        <v>548</v>
      </c>
      <c r="D59" s="465">
        <v>400000</v>
      </c>
      <c r="E59" s="466">
        <v>2400000</v>
      </c>
      <c r="F59" s="465">
        <f t="shared" si="0"/>
        <v>200000</v>
      </c>
      <c r="G59" s="512">
        <v>1600000</v>
      </c>
      <c r="H59" s="467" t="s">
        <v>529</v>
      </c>
      <c r="I59" s="468" t="s">
        <v>577</v>
      </c>
      <c r="J59" s="471" t="s">
        <v>471</v>
      </c>
    </row>
    <row r="60" spans="1:10" s="442" customFormat="1" ht="33.75" customHeight="1" x14ac:dyDescent="0.25">
      <c r="A60" s="443" t="s">
        <v>507</v>
      </c>
      <c r="B60" s="443" t="s">
        <v>470</v>
      </c>
      <c r="C60" s="464" t="s">
        <v>548</v>
      </c>
      <c r="D60" s="465">
        <v>192000</v>
      </c>
      <c r="E60" s="466">
        <v>1152000</v>
      </c>
      <c r="F60" s="465">
        <f t="shared" si="0"/>
        <v>96000</v>
      </c>
      <c r="G60" s="512">
        <v>768000</v>
      </c>
      <c r="H60" s="467" t="s">
        <v>529</v>
      </c>
      <c r="I60" s="468" t="s">
        <v>577</v>
      </c>
      <c r="J60" s="471" t="s">
        <v>471</v>
      </c>
    </row>
    <row r="61" spans="1:10" s="442" customFormat="1" ht="45" customHeight="1" x14ac:dyDescent="0.25">
      <c r="A61" s="466" t="s">
        <v>506</v>
      </c>
      <c r="B61" s="443" t="s">
        <v>470</v>
      </c>
      <c r="C61" s="464" t="s">
        <v>557</v>
      </c>
      <c r="D61" s="465">
        <v>300000</v>
      </c>
      <c r="E61" s="466">
        <v>1800000</v>
      </c>
      <c r="F61" s="465">
        <f t="shared" si="0"/>
        <v>150000</v>
      </c>
      <c r="G61" s="512">
        <v>1200000</v>
      </c>
      <c r="H61" s="467" t="s">
        <v>529</v>
      </c>
      <c r="I61" s="468" t="s">
        <v>577</v>
      </c>
      <c r="J61" s="471" t="s">
        <v>471</v>
      </c>
    </row>
    <row r="62" spans="1:10" s="442" customFormat="1" ht="45" customHeight="1" x14ac:dyDescent="0.25">
      <c r="A62" s="443" t="s">
        <v>490</v>
      </c>
      <c r="B62" s="443" t="s">
        <v>470</v>
      </c>
      <c r="C62" s="464" t="s">
        <v>558</v>
      </c>
      <c r="D62" s="465">
        <v>96000</v>
      </c>
      <c r="E62" s="466">
        <v>576000</v>
      </c>
      <c r="F62" s="465">
        <f t="shared" si="0"/>
        <v>48000</v>
      </c>
      <c r="G62" s="512">
        <v>384000</v>
      </c>
      <c r="H62" s="467" t="s">
        <v>529</v>
      </c>
      <c r="I62" s="468" t="s">
        <v>577</v>
      </c>
      <c r="J62" s="468" t="s">
        <v>471</v>
      </c>
    </row>
    <row r="63" spans="1:10" s="442" customFormat="1" ht="45" customHeight="1" x14ac:dyDescent="0.25">
      <c r="A63" s="443" t="s">
        <v>487</v>
      </c>
      <c r="B63" s="443" t="s">
        <v>470</v>
      </c>
      <c r="C63" s="464" t="s">
        <v>528</v>
      </c>
      <c r="D63" s="465">
        <v>420000</v>
      </c>
      <c r="E63" s="466">
        <v>2520000</v>
      </c>
      <c r="F63" s="465">
        <f t="shared" si="0"/>
        <v>210000</v>
      </c>
      <c r="G63" s="512">
        <v>1680000</v>
      </c>
      <c r="H63" s="467" t="s">
        <v>529</v>
      </c>
      <c r="I63" s="468" t="s">
        <v>577</v>
      </c>
      <c r="J63" s="471" t="s">
        <v>471</v>
      </c>
    </row>
    <row r="64" spans="1:10" s="442" customFormat="1" ht="45" customHeight="1" x14ac:dyDescent="0.25">
      <c r="A64" s="443" t="s">
        <v>511</v>
      </c>
      <c r="B64" s="443" t="s">
        <v>470</v>
      </c>
      <c r="C64" s="464" t="s">
        <v>559</v>
      </c>
      <c r="D64" s="465">
        <v>8389203.8399999999</v>
      </c>
      <c r="E64" s="466">
        <v>50335223.039999999</v>
      </c>
      <c r="F64" s="465">
        <f t="shared" si="0"/>
        <v>4194601.92</v>
      </c>
      <c r="G64" s="512">
        <v>33556815.360000007</v>
      </c>
      <c r="H64" s="467" t="s">
        <v>529</v>
      </c>
      <c r="I64" s="468" t="s">
        <v>577</v>
      </c>
      <c r="J64" s="471" t="s">
        <v>471</v>
      </c>
    </row>
    <row r="65" spans="1:10" s="442" customFormat="1" ht="45" customHeight="1" x14ac:dyDescent="0.25">
      <c r="A65" s="443" t="s">
        <v>504</v>
      </c>
      <c r="B65" s="443" t="s">
        <v>470</v>
      </c>
      <c r="C65" s="464" t="s">
        <v>560</v>
      </c>
      <c r="D65" s="465">
        <v>225000</v>
      </c>
      <c r="E65" s="466">
        <v>1350000</v>
      </c>
      <c r="F65" s="465">
        <f t="shared" si="0"/>
        <v>112500</v>
      </c>
      <c r="G65" s="512">
        <v>900000</v>
      </c>
      <c r="H65" s="467" t="s">
        <v>529</v>
      </c>
      <c r="I65" s="468" t="s">
        <v>577</v>
      </c>
      <c r="J65" s="468" t="s">
        <v>471</v>
      </c>
    </row>
    <row r="66" spans="1:10" s="442" customFormat="1" ht="45" customHeight="1" x14ac:dyDescent="0.25">
      <c r="A66" s="443" t="s">
        <v>495</v>
      </c>
      <c r="B66" s="443" t="s">
        <v>470</v>
      </c>
      <c r="C66" s="464" t="s">
        <v>561</v>
      </c>
      <c r="D66" s="465">
        <v>96000</v>
      </c>
      <c r="E66" s="466">
        <v>576000</v>
      </c>
      <c r="F66" s="465">
        <f t="shared" si="0"/>
        <v>48000</v>
      </c>
      <c r="G66" s="512">
        <v>384000</v>
      </c>
      <c r="H66" s="467" t="s">
        <v>529</v>
      </c>
      <c r="I66" s="468" t="s">
        <v>577</v>
      </c>
      <c r="J66" s="468" t="s">
        <v>471</v>
      </c>
    </row>
    <row r="67" spans="1:10" ht="33.75" x14ac:dyDescent="0.2">
      <c r="A67" s="443" t="s">
        <v>562</v>
      </c>
      <c r="B67" s="443" t="s">
        <v>470</v>
      </c>
      <c r="C67" s="464" t="s">
        <v>526</v>
      </c>
      <c r="D67" s="465">
        <v>225000</v>
      </c>
      <c r="E67" s="466">
        <v>625000</v>
      </c>
      <c r="F67" s="465">
        <f t="shared" ref="F67:F73" si="1">E67*1</f>
        <v>625000</v>
      </c>
      <c r="G67" s="512">
        <v>1250000</v>
      </c>
      <c r="H67" s="472" t="s">
        <v>526</v>
      </c>
      <c r="I67" s="468" t="s">
        <v>577</v>
      </c>
      <c r="J67" s="468" t="s">
        <v>471</v>
      </c>
    </row>
    <row r="68" spans="1:10" ht="33.75" x14ac:dyDescent="0.2">
      <c r="A68" s="443" t="s">
        <v>492</v>
      </c>
      <c r="B68" s="443" t="s">
        <v>470</v>
      </c>
      <c r="C68" s="464" t="s">
        <v>526</v>
      </c>
      <c r="D68" s="465">
        <v>225000</v>
      </c>
      <c r="E68" s="466">
        <v>750000</v>
      </c>
      <c r="F68" s="465">
        <f t="shared" si="1"/>
        <v>750000</v>
      </c>
      <c r="G68" s="512">
        <v>1500000</v>
      </c>
      <c r="H68" s="472" t="s">
        <v>526</v>
      </c>
      <c r="I68" s="468" t="s">
        <v>577</v>
      </c>
      <c r="J68" s="468" t="s">
        <v>471</v>
      </c>
    </row>
    <row r="69" spans="1:10" ht="33.75" x14ac:dyDescent="0.2">
      <c r="A69" s="443" t="s">
        <v>563</v>
      </c>
      <c r="B69" s="443" t="s">
        <v>470</v>
      </c>
      <c r="C69" s="464" t="s">
        <v>526</v>
      </c>
      <c r="D69" s="465">
        <v>225000</v>
      </c>
      <c r="E69" s="466">
        <v>900000</v>
      </c>
      <c r="F69" s="465">
        <f t="shared" si="1"/>
        <v>900000</v>
      </c>
      <c r="G69" s="512">
        <v>1800000</v>
      </c>
      <c r="H69" s="472" t="s">
        <v>526</v>
      </c>
      <c r="I69" s="468" t="s">
        <v>577</v>
      </c>
      <c r="J69" s="468" t="s">
        <v>471</v>
      </c>
    </row>
    <row r="70" spans="1:10" ht="33.75" x14ac:dyDescent="0.2">
      <c r="A70" s="443" t="s">
        <v>564</v>
      </c>
      <c r="B70" s="443" t="s">
        <v>470</v>
      </c>
      <c r="C70" s="464" t="s">
        <v>526</v>
      </c>
      <c r="D70" s="465">
        <v>225000</v>
      </c>
      <c r="E70" s="466">
        <v>750000</v>
      </c>
      <c r="F70" s="465">
        <f t="shared" si="1"/>
        <v>750000</v>
      </c>
      <c r="G70" s="512">
        <v>1500000</v>
      </c>
      <c r="H70" s="472" t="s">
        <v>526</v>
      </c>
      <c r="I70" s="468" t="s">
        <v>577</v>
      </c>
      <c r="J70" s="468" t="s">
        <v>471</v>
      </c>
    </row>
    <row r="71" spans="1:10" ht="33.75" x14ac:dyDescent="0.2">
      <c r="A71" s="443" t="s">
        <v>565</v>
      </c>
      <c r="B71" s="443" t="s">
        <v>470</v>
      </c>
      <c r="C71" s="464" t="s">
        <v>526</v>
      </c>
      <c r="D71" s="465">
        <v>225000</v>
      </c>
      <c r="E71" s="466">
        <v>500000</v>
      </c>
      <c r="F71" s="465">
        <f t="shared" si="1"/>
        <v>500000</v>
      </c>
      <c r="G71" s="512">
        <v>1000000</v>
      </c>
      <c r="H71" s="472" t="s">
        <v>526</v>
      </c>
      <c r="I71" s="468" t="s">
        <v>577</v>
      </c>
      <c r="J71" s="468" t="s">
        <v>471</v>
      </c>
    </row>
    <row r="72" spans="1:10" ht="33.75" x14ac:dyDescent="0.2">
      <c r="A72" s="443" t="s">
        <v>566</v>
      </c>
      <c r="B72" s="443" t="s">
        <v>470</v>
      </c>
      <c r="C72" s="464" t="s">
        <v>526</v>
      </c>
      <c r="D72" s="465">
        <v>225000</v>
      </c>
      <c r="E72" s="466">
        <v>450000</v>
      </c>
      <c r="F72" s="465">
        <f t="shared" si="1"/>
        <v>450000</v>
      </c>
      <c r="G72" s="512">
        <v>900000</v>
      </c>
      <c r="H72" s="472" t="s">
        <v>526</v>
      </c>
      <c r="I72" s="468" t="s">
        <v>577</v>
      </c>
      <c r="J72" s="468" t="s">
        <v>471</v>
      </c>
    </row>
    <row r="73" spans="1:10" ht="33.75" x14ac:dyDescent="0.2">
      <c r="A73" s="443" t="s">
        <v>567</v>
      </c>
      <c r="B73" s="443" t="s">
        <v>470</v>
      </c>
      <c r="C73" s="464" t="s">
        <v>526</v>
      </c>
      <c r="D73" s="465">
        <v>225000</v>
      </c>
      <c r="E73" s="466">
        <v>250000</v>
      </c>
      <c r="F73" s="465">
        <f t="shared" si="1"/>
        <v>250000</v>
      </c>
      <c r="G73" s="512">
        <v>500000</v>
      </c>
      <c r="H73" s="472" t="s">
        <v>526</v>
      </c>
      <c r="I73" s="468" t="s">
        <v>577</v>
      </c>
      <c r="J73" s="468" t="s">
        <v>471</v>
      </c>
    </row>
    <row r="74" spans="1:10" ht="19.5" customHeight="1" x14ac:dyDescent="0.2">
      <c r="A74" s="443" t="s">
        <v>575</v>
      </c>
      <c r="B74" s="443" t="s">
        <v>470</v>
      </c>
      <c r="C74" s="464" t="s">
        <v>576</v>
      </c>
      <c r="D74" s="465"/>
      <c r="E74" s="512">
        <v>0</v>
      </c>
      <c r="F74" s="465">
        <v>0</v>
      </c>
      <c r="G74" s="512">
        <v>360000</v>
      </c>
      <c r="H74" s="472"/>
      <c r="I74" s="468"/>
      <c r="J74" s="468"/>
    </row>
    <row r="75" spans="1:10" ht="16.5" thickBot="1" x14ac:dyDescent="0.3">
      <c r="A75" s="473"/>
      <c r="B75" s="473"/>
      <c r="C75" s="474"/>
      <c r="D75" s="475"/>
      <c r="E75" s="473"/>
      <c r="F75" s="520"/>
      <c r="G75" s="513">
        <v>104165396.62</v>
      </c>
      <c r="H75" s="476"/>
      <c r="I75" s="477"/>
      <c r="J75" s="477"/>
    </row>
    <row r="76" spans="1:10" ht="16.5" thickTop="1" x14ac:dyDescent="0.25">
      <c r="A76" s="478"/>
      <c r="B76" s="478"/>
      <c r="C76" s="479"/>
      <c r="D76" s="480"/>
      <c r="E76" s="478"/>
      <c r="F76" s="528"/>
      <c r="G76" s="514"/>
      <c r="H76" s="482"/>
      <c r="I76" s="483"/>
      <c r="J76" s="483"/>
    </row>
    <row r="77" spans="1:10" ht="15.75" x14ac:dyDescent="0.25">
      <c r="A77" s="478"/>
      <c r="B77" s="478"/>
      <c r="C77" s="479"/>
      <c r="D77" s="480"/>
      <c r="E77" s="478"/>
      <c r="F77" s="528"/>
      <c r="G77" s="514"/>
      <c r="H77" s="482"/>
      <c r="I77" s="483"/>
      <c r="J77" s="483"/>
    </row>
    <row r="78" spans="1:10" ht="15.75" x14ac:dyDescent="0.25">
      <c r="A78" s="478"/>
      <c r="B78" s="478"/>
      <c r="C78" s="479"/>
      <c r="D78" s="480"/>
      <c r="E78" s="478"/>
      <c r="F78" s="528"/>
      <c r="G78" s="514"/>
      <c r="H78" s="482"/>
      <c r="I78" s="483"/>
      <c r="J78" s="483"/>
    </row>
    <row r="79" spans="1:10" x14ac:dyDescent="0.2">
      <c r="A79" s="484" t="s">
        <v>525</v>
      </c>
      <c r="B79" s="485"/>
      <c r="C79" s="486" t="s">
        <v>578</v>
      </c>
      <c r="D79" s="487"/>
      <c r="E79" s="488" t="s">
        <v>568</v>
      </c>
      <c r="F79" s="489" t="s">
        <v>569</v>
      </c>
      <c r="G79" s="480"/>
      <c r="H79" s="482"/>
      <c r="I79" s="483"/>
      <c r="J79" s="483"/>
    </row>
    <row r="80" spans="1:10" x14ac:dyDescent="0.2">
      <c r="A80" s="484" t="s">
        <v>521</v>
      </c>
      <c r="B80" s="485"/>
      <c r="C80" s="486" t="s">
        <v>581</v>
      </c>
      <c r="D80" s="487"/>
      <c r="E80" s="490" t="s">
        <v>583</v>
      </c>
      <c r="F80" s="491" t="s">
        <v>570</v>
      </c>
      <c r="G80" s="480"/>
      <c r="H80" s="482"/>
      <c r="I80" s="483"/>
      <c r="J80" s="483"/>
    </row>
    <row r="81" spans="1:10" x14ac:dyDescent="0.2">
      <c r="A81" s="484"/>
      <c r="B81" s="485"/>
      <c r="C81" s="486"/>
      <c r="D81" s="487"/>
      <c r="E81" s="490"/>
      <c r="F81" s="491"/>
      <c r="G81" s="480"/>
      <c r="H81" s="482"/>
      <c r="I81" s="483"/>
      <c r="J81" s="483"/>
    </row>
    <row r="82" spans="1:10" x14ac:dyDescent="0.2">
      <c r="A82" s="485"/>
      <c r="B82" s="485"/>
      <c r="C82" s="486"/>
      <c r="D82" s="487"/>
      <c r="E82" s="488"/>
      <c r="F82" s="489"/>
      <c r="G82" s="480"/>
      <c r="H82" s="482"/>
      <c r="I82" s="483"/>
      <c r="J82" s="483"/>
    </row>
    <row r="83" spans="1:10" ht="15" x14ac:dyDescent="0.25">
      <c r="A83" s="492"/>
      <c r="B83" s="493"/>
      <c r="C83" s="492"/>
      <c r="D83" s="495" t="s">
        <v>571</v>
      </c>
      <c r="E83" s="496" t="s">
        <v>572</v>
      </c>
      <c r="F83" s="489" t="s">
        <v>573</v>
      </c>
      <c r="G83" s="515"/>
    </row>
    <row r="84" spans="1:10" ht="15" x14ac:dyDescent="0.25">
      <c r="A84" s="497" t="s">
        <v>512</v>
      </c>
      <c r="B84" s="493"/>
      <c r="C84" s="529" t="s">
        <v>582</v>
      </c>
      <c r="D84" s="495"/>
      <c r="E84" s="498" t="s">
        <v>574</v>
      </c>
      <c r="F84" s="491" t="s">
        <v>584</v>
      </c>
      <c r="G84" s="515"/>
      <c r="H84" s="481"/>
    </row>
    <row r="85" spans="1:10" ht="15" x14ac:dyDescent="0.25">
      <c r="A85" s="493"/>
      <c r="B85" s="493"/>
      <c r="C85" s="494"/>
      <c r="D85" s="495"/>
      <c r="E85" s="499"/>
      <c r="F85" s="500"/>
      <c r="G85" s="515"/>
      <c r="H85" s="481"/>
    </row>
    <row r="86" spans="1:10" x14ac:dyDescent="0.2">
      <c r="A86" s="501"/>
      <c r="B86" s="502"/>
      <c r="C86" s="503"/>
      <c r="D86" s="495"/>
      <c r="E86" s="499"/>
      <c r="F86" s="504"/>
      <c r="G86" s="516"/>
      <c r="H86" s="481"/>
    </row>
    <row r="87" spans="1:10" x14ac:dyDescent="0.2">
      <c r="A87" s="505"/>
      <c r="B87" s="502"/>
      <c r="C87" s="503"/>
      <c r="D87" s="495"/>
      <c r="E87" s="499"/>
      <c r="F87" s="504"/>
      <c r="G87" s="516"/>
      <c r="H87" s="481"/>
    </row>
    <row r="88" spans="1:10" x14ac:dyDescent="0.2">
      <c r="A88" s="501"/>
      <c r="B88" s="502"/>
      <c r="C88" s="503"/>
      <c r="D88" s="495"/>
      <c r="E88" s="506"/>
      <c r="F88" s="504"/>
      <c r="G88" s="517"/>
      <c r="H88" s="481"/>
    </row>
    <row r="89" spans="1:10" x14ac:dyDescent="0.2">
      <c r="A89" s="501"/>
      <c r="B89" s="502"/>
      <c r="C89" s="503"/>
      <c r="D89" s="495"/>
      <c r="E89" s="506"/>
      <c r="F89" s="504"/>
      <c r="G89" s="517"/>
      <c r="H89" s="481"/>
    </row>
    <row r="90" spans="1:10" x14ac:dyDescent="0.2">
      <c r="A90" s="501"/>
      <c r="B90" s="502"/>
      <c r="C90" s="503"/>
      <c r="D90" s="495"/>
      <c r="E90" s="506"/>
      <c r="F90" s="504"/>
      <c r="G90" s="517"/>
      <c r="H90" s="481"/>
    </row>
    <row r="91" spans="1:10" x14ac:dyDescent="0.2">
      <c r="A91" s="447"/>
      <c r="D91" s="508"/>
      <c r="E91" s="509"/>
      <c r="F91" s="508"/>
      <c r="G91" s="518"/>
    </row>
    <row r="92" spans="1:10" x14ac:dyDescent="0.2">
      <c r="D92" s="508"/>
      <c r="E92" s="509"/>
      <c r="F92" s="508"/>
      <c r="G92" s="519"/>
    </row>
    <row r="93" spans="1:10" x14ac:dyDescent="0.2">
      <c r="D93" s="508"/>
      <c r="E93" s="2"/>
      <c r="F93" s="508"/>
      <c r="G93" s="519"/>
    </row>
    <row r="94" spans="1:10" x14ac:dyDescent="0.2">
      <c r="D94" s="508"/>
      <c r="E94" s="2"/>
      <c r="F94" s="508"/>
      <c r="G94" s="519"/>
    </row>
  </sheetData>
  <mergeCells count="4">
    <mergeCell ref="A8:J8"/>
    <mergeCell ref="A9:J9"/>
    <mergeCell ref="A10:J10"/>
    <mergeCell ref="A11:J11"/>
  </mergeCells>
  <pageMargins left="0.70866141732283472" right="0.70866141732283472" top="0.74803149606299213" bottom="0.74803149606299213" header="0.31496062992125984" footer="0.31496062992125984"/>
  <pageSetup scale="60" orientation="landscape" horizontalDpi="4294967295" verticalDpi="4294967295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/>
  <dimension ref="A4:BI95"/>
  <sheetViews>
    <sheetView topLeftCell="A39" workbookViewId="0">
      <selection activeCell="G49" sqref="G49"/>
    </sheetView>
  </sheetViews>
  <sheetFormatPr baseColWidth="10" defaultRowHeight="12.75" x14ac:dyDescent="0.2"/>
  <cols>
    <col min="1" max="1" width="2" customWidth="1"/>
    <col min="2" max="2" width="10" customWidth="1"/>
    <col min="3" max="3" width="12.5703125" customWidth="1"/>
    <col min="4" max="4" width="14.28515625" customWidth="1"/>
    <col min="5" max="5" width="12.42578125" bestFit="1" customWidth="1"/>
    <col min="6" max="6" width="11" bestFit="1" customWidth="1"/>
    <col min="7" max="7" width="13" bestFit="1" customWidth="1"/>
    <col min="8" max="8" width="11" customWidth="1"/>
    <col min="9" max="9" width="11" hidden="1" customWidth="1"/>
    <col min="10" max="10" width="11.140625" hidden="1" customWidth="1"/>
    <col min="11" max="11" width="8.28515625" hidden="1" customWidth="1"/>
    <col min="12" max="12" width="8.42578125" hidden="1" customWidth="1"/>
    <col min="13" max="15" width="10.85546875" hidden="1" customWidth="1"/>
    <col min="16" max="17" width="11" hidden="1" customWidth="1"/>
    <col min="18" max="18" width="12.7109375" customWidth="1"/>
    <col min="19" max="19" width="15.28515625" customWidth="1"/>
    <col min="20" max="20" width="13.85546875" customWidth="1"/>
    <col min="21" max="21" width="11" customWidth="1"/>
    <col min="22" max="22" width="16.85546875" customWidth="1"/>
    <col min="23" max="23" width="11.85546875" customWidth="1"/>
    <col min="24" max="24" width="10.85546875" customWidth="1"/>
    <col min="25" max="25" width="11.42578125" customWidth="1"/>
    <col min="26" max="26" width="12.5703125" customWidth="1"/>
    <col min="27" max="27" width="14" bestFit="1" customWidth="1"/>
    <col min="28" max="28" width="11.5703125" customWidth="1"/>
    <col min="29" max="29" width="11.42578125" customWidth="1"/>
    <col min="30" max="30" width="17.85546875" hidden="1" customWidth="1"/>
    <col min="31" max="33" width="11.42578125" hidden="1" customWidth="1"/>
    <col min="34" max="34" width="11.7109375" hidden="1" customWidth="1"/>
    <col min="35" max="39" width="11.42578125" hidden="1" customWidth="1"/>
    <col min="40" max="40" width="12.5703125" customWidth="1"/>
    <col min="41" max="41" width="11.42578125" customWidth="1"/>
    <col min="42" max="42" width="13.5703125" customWidth="1"/>
    <col min="43" max="44" width="11.42578125" customWidth="1"/>
    <col min="45" max="45" width="12.28515625" customWidth="1"/>
    <col min="46" max="47" width="11.42578125" customWidth="1"/>
    <col min="48" max="48" width="13.7109375" customWidth="1"/>
    <col min="49" max="52" width="11.42578125" hidden="1" customWidth="1"/>
    <col min="53" max="53" width="13.5703125" customWidth="1"/>
    <col min="54" max="57" width="11.42578125" hidden="1" customWidth="1"/>
    <col min="58" max="59" width="11.42578125" customWidth="1"/>
    <col min="60" max="60" width="13.5703125" customWidth="1"/>
    <col min="61" max="61" width="13.85546875" customWidth="1"/>
    <col min="62" max="62" width="11.42578125" customWidth="1"/>
    <col min="63" max="63" width="14.85546875" bestFit="1" customWidth="1"/>
    <col min="64" max="256" width="9.140625" customWidth="1"/>
  </cols>
  <sheetData>
    <row r="4" spans="1:34" x14ac:dyDescent="0.2">
      <c r="B4" s="10"/>
      <c r="C4" s="10"/>
      <c r="D4" s="10"/>
      <c r="E4" s="10"/>
      <c r="F4" s="10"/>
    </row>
    <row r="5" spans="1:34" x14ac:dyDescent="0.2">
      <c r="B5" s="10"/>
      <c r="C5" s="10"/>
      <c r="D5" s="10"/>
      <c r="E5" s="10"/>
      <c r="F5" s="10"/>
    </row>
    <row r="6" spans="1:34" x14ac:dyDescent="0.2">
      <c r="B6" s="10"/>
      <c r="C6" s="10"/>
      <c r="D6" s="10"/>
      <c r="E6" s="10"/>
      <c r="F6" s="10"/>
    </row>
    <row r="7" spans="1:34" ht="26.25" customHeight="1" x14ac:dyDescent="0.25">
      <c r="A7" s="548" t="s">
        <v>30</v>
      </c>
      <c r="B7" s="548"/>
      <c r="C7" s="548"/>
      <c r="D7" s="548"/>
      <c r="E7" s="548"/>
      <c r="F7" s="548"/>
      <c r="G7" s="548"/>
      <c r="H7" s="548"/>
      <c r="I7" s="548"/>
      <c r="J7" s="548"/>
      <c r="K7" s="548"/>
      <c r="L7" s="548"/>
      <c r="M7" s="548"/>
      <c r="N7" s="548"/>
      <c r="O7" s="548"/>
      <c r="P7" s="548"/>
      <c r="Q7" s="548"/>
      <c r="R7" s="548"/>
      <c r="S7" s="548"/>
      <c r="T7" s="548"/>
      <c r="U7" s="548"/>
      <c r="V7" s="548"/>
      <c r="W7" s="548"/>
      <c r="X7" s="548"/>
      <c r="Y7" s="548"/>
      <c r="Z7" s="548"/>
      <c r="AA7" s="171"/>
      <c r="AB7" s="171"/>
      <c r="AC7" s="171"/>
    </row>
    <row r="8" spans="1:34" ht="30" customHeight="1" x14ac:dyDescent="0.25">
      <c r="A8" s="548" t="s">
        <v>98</v>
      </c>
      <c r="B8" s="548"/>
      <c r="C8" s="548"/>
      <c r="D8" s="548"/>
      <c r="E8" s="548"/>
      <c r="F8" s="548"/>
      <c r="G8" s="548"/>
      <c r="H8" s="548"/>
      <c r="I8" s="548"/>
      <c r="J8" s="548"/>
      <c r="K8" s="548"/>
      <c r="L8" s="548"/>
      <c r="M8" s="548"/>
      <c r="N8" s="548"/>
      <c r="O8" s="548"/>
      <c r="P8" s="548"/>
      <c r="Q8" s="548"/>
      <c r="R8" s="548"/>
      <c r="S8" s="548"/>
      <c r="T8" s="548"/>
      <c r="U8" s="548"/>
      <c r="V8" s="548"/>
      <c r="W8" s="548"/>
      <c r="X8" s="548"/>
      <c r="Y8" s="548"/>
      <c r="Z8" s="548"/>
      <c r="AA8" s="171"/>
      <c r="AB8" s="171"/>
      <c r="AC8" s="171"/>
      <c r="AD8" s="114"/>
    </row>
    <row r="9" spans="1:34" ht="21" customHeight="1" x14ac:dyDescent="0.25">
      <c r="A9" s="547" t="s">
        <v>31</v>
      </c>
      <c r="B9" s="547"/>
      <c r="C9" s="547"/>
      <c r="D9" s="547"/>
      <c r="E9" s="547"/>
      <c r="F9" s="547"/>
      <c r="G9" s="547"/>
      <c r="H9" s="547"/>
      <c r="I9" s="547"/>
      <c r="J9" s="547"/>
      <c r="K9" s="547"/>
      <c r="L9" s="547"/>
      <c r="M9" s="547"/>
      <c r="N9" s="547"/>
      <c r="O9" s="547"/>
      <c r="P9" s="547"/>
      <c r="Q9" s="547"/>
      <c r="R9" s="547"/>
      <c r="S9" s="547"/>
      <c r="T9" s="547"/>
      <c r="U9" s="547"/>
      <c r="V9" s="547"/>
      <c r="W9" s="547"/>
      <c r="X9" s="547"/>
      <c r="Y9" s="547"/>
      <c r="Z9" s="547"/>
      <c r="AA9" s="172"/>
      <c r="AB9" s="172"/>
      <c r="AC9" s="172"/>
      <c r="AD9" s="5"/>
    </row>
    <row r="11" spans="1:34" x14ac:dyDescent="0.2">
      <c r="B11" s="149" t="s">
        <v>32</v>
      </c>
      <c r="C11" s="149" t="s">
        <v>106</v>
      </c>
      <c r="D11" s="149" t="s">
        <v>33</v>
      </c>
      <c r="E11" s="150">
        <v>43678</v>
      </c>
      <c r="F11" s="150"/>
      <c r="G11" s="150">
        <v>43709</v>
      </c>
      <c r="H11" s="150">
        <v>43739</v>
      </c>
      <c r="I11" s="150">
        <v>43770</v>
      </c>
      <c r="J11" s="150">
        <v>43800</v>
      </c>
      <c r="K11" s="150">
        <v>43831</v>
      </c>
      <c r="L11" s="150">
        <v>43862</v>
      </c>
      <c r="M11" s="150">
        <v>43891</v>
      </c>
      <c r="N11" s="150">
        <v>43922</v>
      </c>
      <c r="O11" s="150">
        <v>43952</v>
      </c>
      <c r="P11" s="150">
        <v>43983</v>
      </c>
      <c r="Q11" s="150">
        <v>44013</v>
      </c>
      <c r="R11" s="151" t="s">
        <v>7</v>
      </c>
      <c r="S11" s="150">
        <v>43466</v>
      </c>
      <c r="T11" s="150">
        <v>43497</v>
      </c>
      <c r="U11" s="150">
        <v>44044</v>
      </c>
      <c r="V11" s="150">
        <v>44075</v>
      </c>
      <c r="W11" s="150">
        <v>44105</v>
      </c>
      <c r="X11" s="150">
        <v>44136</v>
      </c>
      <c r="Y11" s="150">
        <v>44166</v>
      </c>
      <c r="Z11" s="150" t="s">
        <v>95</v>
      </c>
    </row>
    <row r="12" spans="1:34" ht="18.75" customHeight="1" x14ac:dyDescent="0.2">
      <c r="B12" s="573">
        <v>44013</v>
      </c>
      <c r="C12" s="173">
        <v>52382.39</v>
      </c>
      <c r="D12" s="152">
        <v>295271.03000000003</v>
      </c>
      <c r="E12" s="152">
        <f t="shared" ref="E12:E18" si="0">+D12/12</f>
        <v>24605.91916666667</v>
      </c>
      <c r="F12" s="152"/>
      <c r="G12" s="152">
        <f t="shared" ref="G12:G18" si="1">+E12</f>
        <v>24605.91916666667</v>
      </c>
      <c r="H12" s="152">
        <f t="shared" ref="H12:J18" si="2">+G12</f>
        <v>24605.91916666667</v>
      </c>
      <c r="I12" s="152">
        <f t="shared" si="2"/>
        <v>24605.91916666667</v>
      </c>
      <c r="J12" s="152">
        <f t="shared" si="2"/>
        <v>24605.91916666667</v>
      </c>
      <c r="K12" s="12"/>
      <c r="L12" s="12"/>
      <c r="M12" s="12"/>
      <c r="N12" s="152"/>
      <c r="O12" s="152"/>
      <c r="P12" s="152"/>
      <c r="Q12" s="152"/>
      <c r="R12" s="152"/>
      <c r="S12" s="152"/>
      <c r="T12" s="153"/>
      <c r="U12" s="153">
        <f>+C12/12</f>
        <v>4365.1991666666663</v>
      </c>
      <c r="V12" s="152">
        <f>+U12</f>
        <v>4365.1991666666663</v>
      </c>
      <c r="W12" s="152">
        <f>+V12</f>
        <v>4365.1991666666663</v>
      </c>
      <c r="X12" s="152">
        <f>+W12</f>
        <v>4365.1991666666663</v>
      </c>
      <c r="Y12" s="152">
        <f>+X12</f>
        <v>4365.1991666666663</v>
      </c>
      <c r="Z12" s="152">
        <f>+C12-U12-V12-W12-X12-Y12</f>
        <v>30556.394166666672</v>
      </c>
      <c r="AH12" s="122"/>
    </row>
    <row r="13" spans="1:34" ht="18.75" customHeight="1" x14ac:dyDescent="0.2">
      <c r="B13" s="574"/>
      <c r="C13" s="174">
        <v>11600</v>
      </c>
      <c r="D13" s="154">
        <v>6325</v>
      </c>
      <c r="E13" s="115">
        <f t="shared" si="0"/>
        <v>527.08333333333337</v>
      </c>
      <c r="F13" s="115"/>
      <c r="G13" s="115">
        <f t="shared" si="1"/>
        <v>527.08333333333337</v>
      </c>
      <c r="H13" s="115">
        <f t="shared" si="2"/>
        <v>527.08333333333337</v>
      </c>
      <c r="I13" s="115">
        <f t="shared" si="2"/>
        <v>527.08333333333337</v>
      </c>
      <c r="J13" s="115">
        <f t="shared" si="2"/>
        <v>527.08333333333337</v>
      </c>
      <c r="K13" s="131"/>
      <c r="L13" s="131"/>
      <c r="M13" s="131"/>
      <c r="N13" s="152"/>
      <c r="O13" s="152"/>
      <c r="P13" s="152"/>
      <c r="Q13" s="152"/>
      <c r="R13" s="115"/>
      <c r="S13" s="115"/>
      <c r="T13" s="131"/>
      <c r="U13" s="153">
        <f t="shared" ref="U13:U19" si="3">+C13/12</f>
        <v>966.66666666666663</v>
      </c>
      <c r="V13" s="152">
        <f t="shared" ref="V13:Y19" si="4">+U13</f>
        <v>966.66666666666663</v>
      </c>
      <c r="W13" s="152">
        <f t="shared" si="4"/>
        <v>966.66666666666663</v>
      </c>
      <c r="X13" s="152">
        <f t="shared" si="4"/>
        <v>966.66666666666663</v>
      </c>
      <c r="Y13" s="152">
        <f t="shared" si="4"/>
        <v>966.66666666666663</v>
      </c>
      <c r="Z13" s="152">
        <f t="shared" ref="Z13:Z19" si="5">+C13-U13-V13-W13-X13-Y13</f>
        <v>6766.6666666666679</v>
      </c>
      <c r="AB13" s="114"/>
      <c r="AD13" s="114"/>
      <c r="AH13" s="122"/>
    </row>
    <row r="14" spans="1:34" ht="18.75" customHeight="1" x14ac:dyDescent="0.2">
      <c r="B14" s="574"/>
      <c r="C14" s="174">
        <v>6325</v>
      </c>
      <c r="D14" s="154">
        <v>915620.68</v>
      </c>
      <c r="E14" s="115">
        <f t="shared" si="0"/>
        <v>76301.723333333342</v>
      </c>
      <c r="F14" s="115"/>
      <c r="G14" s="115">
        <f t="shared" si="1"/>
        <v>76301.723333333342</v>
      </c>
      <c r="H14" s="115">
        <f t="shared" si="2"/>
        <v>76301.723333333342</v>
      </c>
      <c r="I14" s="115">
        <f t="shared" si="2"/>
        <v>76301.723333333342</v>
      </c>
      <c r="J14" s="115">
        <f t="shared" si="2"/>
        <v>76301.723333333342</v>
      </c>
      <c r="K14" s="12"/>
      <c r="L14" s="12"/>
      <c r="M14" s="12"/>
      <c r="N14" s="152"/>
      <c r="O14" s="152"/>
      <c r="P14" s="152"/>
      <c r="Q14" s="152"/>
      <c r="R14" s="115"/>
      <c r="S14" s="115"/>
      <c r="T14" s="12"/>
      <c r="U14" s="153">
        <f t="shared" si="3"/>
        <v>527.08333333333337</v>
      </c>
      <c r="V14" s="152">
        <f t="shared" si="4"/>
        <v>527.08333333333337</v>
      </c>
      <c r="W14" s="152">
        <f t="shared" si="4"/>
        <v>527.08333333333337</v>
      </c>
      <c r="X14" s="152">
        <f t="shared" si="4"/>
        <v>527.08333333333337</v>
      </c>
      <c r="Y14" s="152">
        <f t="shared" si="4"/>
        <v>527.08333333333337</v>
      </c>
      <c r="Z14" s="152">
        <f t="shared" si="5"/>
        <v>3689.5833333333344</v>
      </c>
      <c r="AH14" s="122"/>
    </row>
    <row r="15" spans="1:34" ht="18.75" customHeight="1" x14ac:dyDescent="0.2">
      <c r="B15" s="574"/>
      <c r="C15" s="174">
        <v>8147.27</v>
      </c>
      <c r="D15" s="154">
        <v>52382.39</v>
      </c>
      <c r="E15" s="115">
        <f t="shared" si="0"/>
        <v>4365.1991666666663</v>
      </c>
      <c r="F15" s="115"/>
      <c r="G15" s="115">
        <f t="shared" si="1"/>
        <v>4365.1991666666663</v>
      </c>
      <c r="H15" s="115">
        <f t="shared" si="2"/>
        <v>4365.1991666666663</v>
      </c>
      <c r="I15" s="115">
        <f t="shared" si="2"/>
        <v>4365.1991666666663</v>
      </c>
      <c r="J15" s="115">
        <f t="shared" si="2"/>
        <v>4365.1991666666663</v>
      </c>
      <c r="K15" s="12"/>
      <c r="L15" s="12"/>
      <c r="M15" s="12"/>
      <c r="N15" s="152"/>
      <c r="O15" s="152"/>
      <c r="P15" s="152"/>
      <c r="Q15" s="152"/>
      <c r="R15" s="115"/>
      <c r="S15" s="115"/>
      <c r="T15" s="12"/>
      <c r="U15" s="153">
        <f t="shared" si="3"/>
        <v>678.93916666666667</v>
      </c>
      <c r="V15" s="152">
        <f t="shared" si="4"/>
        <v>678.93916666666667</v>
      </c>
      <c r="W15" s="152">
        <f t="shared" si="4"/>
        <v>678.93916666666667</v>
      </c>
      <c r="X15" s="152">
        <f t="shared" si="4"/>
        <v>678.93916666666667</v>
      </c>
      <c r="Y15" s="152">
        <f t="shared" si="4"/>
        <v>678.93916666666667</v>
      </c>
      <c r="Z15" s="152">
        <f t="shared" si="5"/>
        <v>4752.5741666666654</v>
      </c>
      <c r="AD15" s="5"/>
      <c r="AH15" s="122"/>
    </row>
    <row r="16" spans="1:34" ht="18.75" customHeight="1" x14ac:dyDescent="0.2">
      <c r="B16" s="574"/>
      <c r="C16" s="174">
        <v>46400</v>
      </c>
      <c r="D16" s="154">
        <v>33243.279999999999</v>
      </c>
      <c r="E16" s="115">
        <f t="shared" si="0"/>
        <v>2770.2733333333331</v>
      </c>
      <c r="F16" s="115"/>
      <c r="G16" s="115">
        <f t="shared" si="1"/>
        <v>2770.2733333333331</v>
      </c>
      <c r="H16" s="115">
        <f t="shared" si="2"/>
        <v>2770.2733333333331</v>
      </c>
      <c r="I16" s="115">
        <f t="shared" si="2"/>
        <v>2770.2733333333331</v>
      </c>
      <c r="J16" s="115">
        <f t="shared" si="2"/>
        <v>2770.2733333333331</v>
      </c>
      <c r="K16" s="12"/>
      <c r="L16" s="12"/>
      <c r="M16" s="12"/>
      <c r="N16" s="152"/>
      <c r="O16" s="152"/>
      <c r="P16" s="152"/>
      <c r="Q16" s="152"/>
      <c r="R16" s="115"/>
      <c r="S16" s="115"/>
      <c r="T16" s="12"/>
      <c r="U16" s="153">
        <f t="shared" si="3"/>
        <v>3866.6666666666665</v>
      </c>
      <c r="V16" s="152">
        <f t="shared" si="4"/>
        <v>3866.6666666666665</v>
      </c>
      <c r="W16" s="152">
        <f t="shared" si="4"/>
        <v>3866.6666666666665</v>
      </c>
      <c r="X16" s="152">
        <f t="shared" si="4"/>
        <v>3866.6666666666665</v>
      </c>
      <c r="Y16" s="152">
        <f t="shared" si="4"/>
        <v>3866.6666666666665</v>
      </c>
      <c r="Z16" s="152">
        <f t="shared" si="5"/>
        <v>27066.666666666672</v>
      </c>
      <c r="AH16" s="122"/>
    </row>
    <row r="17" spans="2:34" ht="18.75" customHeight="1" x14ac:dyDescent="0.2">
      <c r="B17" s="574"/>
      <c r="C17" s="174">
        <v>926987.53</v>
      </c>
      <c r="D17" s="154">
        <v>46400</v>
      </c>
      <c r="E17" s="115">
        <f t="shared" si="0"/>
        <v>3866.6666666666665</v>
      </c>
      <c r="F17" s="115"/>
      <c r="G17" s="115">
        <f t="shared" si="1"/>
        <v>3866.6666666666665</v>
      </c>
      <c r="H17" s="115">
        <f t="shared" si="2"/>
        <v>3866.6666666666665</v>
      </c>
      <c r="I17" s="115">
        <f t="shared" si="2"/>
        <v>3866.6666666666665</v>
      </c>
      <c r="J17" s="115">
        <f t="shared" si="2"/>
        <v>3866.6666666666665</v>
      </c>
      <c r="K17" s="12"/>
      <c r="L17" s="12"/>
      <c r="M17" s="12"/>
      <c r="N17" s="152"/>
      <c r="O17" s="152"/>
      <c r="P17" s="152"/>
      <c r="Q17" s="152"/>
      <c r="R17" s="115"/>
      <c r="S17" s="115"/>
      <c r="T17" s="12"/>
      <c r="U17" s="153">
        <f t="shared" si="3"/>
        <v>77248.960833333331</v>
      </c>
      <c r="V17" s="152">
        <f t="shared" si="4"/>
        <v>77248.960833333331</v>
      </c>
      <c r="W17" s="152">
        <f t="shared" si="4"/>
        <v>77248.960833333331</v>
      </c>
      <c r="X17" s="152">
        <f t="shared" si="4"/>
        <v>77248.960833333331</v>
      </c>
      <c r="Y17" s="152">
        <f t="shared" si="4"/>
        <v>77248.960833333331</v>
      </c>
      <c r="Z17" s="152">
        <f t="shared" si="5"/>
        <v>540742.72583333345</v>
      </c>
      <c r="AH17" s="122"/>
    </row>
    <row r="18" spans="2:34" ht="18.75" customHeight="1" x14ac:dyDescent="0.2">
      <c r="B18" s="574"/>
      <c r="C18" s="174">
        <v>2667911.54</v>
      </c>
      <c r="D18" s="154">
        <v>11600</v>
      </c>
      <c r="E18" s="115">
        <f t="shared" si="0"/>
        <v>966.66666666666663</v>
      </c>
      <c r="F18" s="115"/>
      <c r="G18" s="115">
        <f t="shared" si="1"/>
        <v>966.66666666666663</v>
      </c>
      <c r="H18" s="115">
        <f t="shared" si="2"/>
        <v>966.66666666666663</v>
      </c>
      <c r="I18" s="115">
        <f t="shared" si="2"/>
        <v>966.66666666666663</v>
      </c>
      <c r="J18" s="115">
        <f t="shared" si="2"/>
        <v>966.66666666666663</v>
      </c>
      <c r="K18" s="131"/>
      <c r="L18" s="131"/>
      <c r="M18" s="131"/>
      <c r="N18" s="152"/>
      <c r="O18" s="152"/>
      <c r="P18" s="152"/>
      <c r="Q18" s="152"/>
      <c r="R18" s="115"/>
      <c r="S18" s="115"/>
      <c r="T18" s="131"/>
      <c r="U18" s="153">
        <f t="shared" si="3"/>
        <v>222325.96166666667</v>
      </c>
      <c r="V18" s="152">
        <f t="shared" si="4"/>
        <v>222325.96166666667</v>
      </c>
      <c r="W18" s="152">
        <f t="shared" si="4"/>
        <v>222325.96166666667</v>
      </c>
      <c r="X18" s="152">
        <f t="shared" si="4"/>
        <v>222325.96166666667</v>
      </c>
      <c r="Y18" s="152">
        <f t="shared" si="4"/>
        <v>222325.96166666667</v>
      </c>
      <c r="Z18" s="152">
        <f t="shared" si="5"/>
        <v>1556281.7316666662</v>
      </c>
      <c r="AB18" s="114"/>
      <c r="AH18" s="122"/>
    </row>
    <row r="19" spans="2:34" ht="18.75" customHeight="1" x14ac:dyDescent="0.2">
      <c r="B19" s="575"/>
      <c r="C19" s="173">
        <v>436422.15</v>
      </c>
      <c r="D19" s="175"/>
      <c r="E19" s="152"/>
      <c r="F19" s="152"/>
      <c r="G19" s="152"/>
      <c r="H19" s="152"/>
      <c r="I19" s="152"/>
      <c r="J19" s="152"/>
      <c r="K19" s="176"/>
      <c r="L19" s="176"/>
      <c r="M19" s="176"/>
      <c r="N19" s="152"/>
      <c r="O19" s="152"/>
      <c r="P19" s="152"/>
      <c r="Q19" s="152"/>
      <c r="R19" s="152"/>
      <c r="S19" s="152"/>
      <c r="T19" s="176"/>
      <c r="U19" s="153">
        <f t="shared" si="3"/>
        <v>36368.512500000004</v>
      </c>
      <c r="V19" s="152">
        <f t="shared" si="4"/>
        <v>36368.512500000004</v>
      </c>
      <c r="W19" s="152">
        <f t="shared" si="4"/>
        <v>36368.512500000004</v>
      </c>
      <c r="X19" s="152">
        <f t="shared" si="4"/>
        <v>36368.512500000004</v>
      </c>
      <c r="Y19" s="152">
        <f t="shared" si="4"/>
        <v>36368.512500000004</v>
      </c>
      <c r="Z19" s="152">
        <f t="shared" si="5"/>
        <v>254579.58749999997</v>
      </c>
      <c r="AH19" s="122"/>
    </row>
    <row r="20" spans="2:34" ht="17.25" customHeight="1" x14ac:dyDescent="0.2">
      <c r="B20" s="155" t="s">
        <v>7</v>
      </c>
      <c r="C20" s="166">
        <f>SUM(C12:C19)</f>
        <v>4156175.88</v>
      </c>
      <c r="D20" s="156">
        <f>SUM(D12:D18)</f>
        <v>1360842.38</v>
      </c>
      <c r="E20" s="156">
        <f t="shared" ref="E20:P20" si="6">SUM(E12:E18)</f>
        <v>113403.53166666669</v>
      </c>
      <c r="F20" s="156">
        <f t="shared" si="6"/>
        <v>0</v>
      </c>
      <c r="G20" s="156">
        <f t="shared" si="6"/>
        <v>113403.53166666669</v>
      </c>
      <c r="H20" s="156">
        <f t="shared" si="6"/>
        <v>113403.53166666669</v>
      </c>
      <c r="I20" s="156">
        <f t="shared" si="6"/>
        <v>113403.53166666669</v>
      </c>
      <c r="J20" s="156">
        <f t="shared" si="6"/>
        <v>113403.53166666669</v>
      </c>
      <c r="K20" s="156">
        <f t="shared" si="6"/>
        <v>0</v>
      </c>
      <c r="L20" s="156">
        <f t="shared" si="6"/>
        <v>0</v>
      </c>
      <c r="M20" s="156">
        <f t="shared" si="6"/>
        <v>0</v>
      </c>
      <c r="N20" s="156">
        <f t="shared" si="6"/>
        <v>0</v>
      </c>
      <c r="O20" s="156">
        <f t="shared" si="6"/>
        <v>0</v>
      </c>
      <c r="P20" s="156">
        <f t="shared" si="6"/>
        <v>0</v>
      </c>
      <c r="Q20" s="156">
        <f>SUM(Q12:Q18)-0.01+0.01</f>
        <v>0</v>
      </c>
      <c r="R20" s="156">
        <f>SUM(R12:R18)</f>
        <v>0</v>
      </c>
      <c r="S20" s="156">
        <f>SUM(S12:S18)</f>
        <v>0</v>
      </c>
      <c r="T20" s="156">
        <f>SUM(T12:T18)</f>
        <v>0</v>
      </c>
      <c r="U20" s="156">
        <f t="shared" ref="U20:Z20" si="7">SUM(U12:U19)</f>
        <v>346347.99000000005</v>
      </c>
      <c r="V20" s="156">
        <f t="shared" si="7"/>
        <v>346347.99000000005</v>
      </c>
      <c r="W20" s="156">
        <f t="shared" si="7"/>
        <v>346347.99000000005</v>
      </c>
      <c r="X20" s="156">
        <f t="shared" si="7"/>
        <v>346347.99000000005</v>
      </c>
      <c r="Y20" s="156">
        <f t="shared" si="7"/>
        <v>346347.99000000005</v>
      </c>
      <c r="Z20" s="177">
        <f t="shared" si="7"/>
        <v>2424435.9299999997</v>
      </c>
      <c r="AB20" s="5"/>
      <c r="AC20" s="5"/>
      <c r="AD20" s="5"/>
      <c r="AH20" s="1"/>
    </row>
    <row r="21" spans="2:34" ht="18" customHeight="1" x14ac:dyDescent="0.2">
      <c r="B21" s="157" t="s">
        <v>34</v>
      </c>
      <c r="C21" s="158"/>
      <c r="D21" s="158"/>
      <c r="E21" s="159"/>
      <c r="F21" s="159"/>
      <c r="G21" s="160"/>
      <c r="H21" s="160"/>
      <c r="I21" s="160"/>
      <c r="J21" s="160"/>
      <c r="K21" s="160"/>
      <c r="L21" s="160"/>
      <c r="M21" s="160"/>
      <c r="N21" s="160"/>
      <c r="O21" s="178"/>
      <c r="P21" s="178"/>
      <c r="Q21" s="178"/>
      <c r="R21" s="178"/>
      <c r="S21" s="178">
        <f>+S20+T20+U20+V20+W20+X20+Y20-0.01</f>
        <v>1731739.9400000002</v>
      </c>
      <c r="T21" s="178"/>
      <c r="U21" s="178"/>
      <c r="V21" s="178"/>
      <c r="W21" s="178"/>
      <c r="X21" s="178"/>
      <c r="Y21" s="178"/>
      <c r="Z21" s="179">
        <f>+U20+V20+W20+X20+Y20</f>
        <v>1731739.9500000002</v>
      </c>
    </row>
    <row r="22" spans="2:34" x14ac:dyDescent="0.2">
      <c r="D22" s="5"/>
      <c r="T22" s="5"/>
      <c r="AA22" s="5"/>
      <c r="AB22" s="114"/>
      <c r="AD22" s="114"/>
    </row>
    <row r="23" spans="2:34" ht="40.5" customHeight="1" x14ac:dyDescent="0.2">
      <c r="B23" s="161"/>
      <c r="C23" s="161"/>
      <c r="D23" s="161"/>
      <c r="E23" s="161"/>
      <c r="F23" s="161"/>
      <c r="G23" s="161"/>
      <c r="J23" s="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18"/>
      <c r="AA23" s="5"/>
      <c r="AD23" s="3"/>
    </row>
    <row r="24" spans="2:34" ht="14.25" customHeight="1" x14ac:dyDescent="0.25">
      <c r="B24" s="576" t="s">
        <v>81</v>
      </c>
      <c r="C24" s="577"/>
      <c r="D24" s="578"/>
      <c r="E24" s="579" t="s">
        <v>82</v>
      </c>
      <c r="F24" s="580"/>
      <c r="G24" s="5"/>
      <c r="I24" s="162"/>
      <c r="J24" s="1"/>
      <c r="K24" s="581" t="s">
        <v>82</v>
      </c>
      <c r="L24" s="581"/>
      <c r="M24" s="581"/>
      <c r="N24" s="581"/>
      <c r="O24" s="581"/>
      <c r="P24" s="581"/>
      <c r="Q24" s="581"/>
      <c r="R24" s="581"/>
      <c r="S24" s="581"/>
      <c r="T24" s="581"/>
      <c r="U24" s="581"/>
      <c r="V24" s="581"/>
      <c r="W24" s="581"/>
      <c r="X24" s="581"/>
      <c r="Y24" s="581"/>
      <c r="Z24" s="581"/>
      <c r="AA24" s="5"/>
    </row>
    <row r="25" spans="2:34" ht="21.75" customHeight="1" x14ac:dyDescent="0.2">
      <c r="B25" s="561" t="s">
        <v>80</v>
      </c>
      <c r="C25" s="562"/>
      <c r="D25" s="563"/>
      <c r="E25" s="564">
        <f>+D20</f>
        <v>1360842.38</v>
      </c>
      <c r="F25" s="565"/>
      <c r="G25" s="5"/>
      <c r="H25" s="7"/>
      <c r="I25" s="7"/>
      <c r="J25" s="7"/>
      <c r="K25" s="566">
        <f>+C20</f>
        <v>4156175.88</v>
      </c>
      <c r="L25" s="566"/>
      <c r="M25" s="566"/>
      <c r="N25" s="566"/>
      <c r="O25" s="566"/>
      <c r="P25" s="566"/>
      <c r="Q25" s="566"/>
      <c r="R25" s="566"/>
      <c r="S25" s="566"/>
      <c r="T25" s="566"/>
      <c r="U25" s="566"/>
      <c r="V25" s="566"/>
      <c r="W25" s="566"/>
      <c r="X25" s="566"/>
      <c r="Y25" s="566"/>
      <c r="Z25" s="566"/>
      <c r="AD25" s="114"/>
    </row>
    <row r="26" spans="2:34" ht="22.5" customHeight="1" x14ac:dyDescent="0.2">
      <c r="B26" s="567" t="s">
        <v>99</v>
      </c>
      <c r="C26" s="568"/>
      <c r="D26" s="569"/>
      <c r="E26" s="564">
        <f>+Z21</f>
        <v>1731739.9500000002</v>
      </c>
      <c r="F26" s="565"/>
      <c r="G26" s="5"/>
      <c r="I26" s="162"/>
      <c r="J26" s="162"/>
      <c r="K26" s="570">
        <f>+Z21</f>
        <v>1731739.9500000002</v>
      </c>
      <c r="L26" s="571"/>
      <c r="M26" s="571"/>
      <c r="N26" s="571"/>
      <c r="O26" s="571"/>
      <c r="P26" s="571"/>
      <c r="Q26" s="571"/>
      <c r="R26" s="571"/>
      <c r="S26" s="571"/>
      <c r="T26" s="571"/>
      <c r="U26" s="571"/>
      <c r="V26" s="571"/>
      <c r="W26" s="571"/>
      <c r="X26" s="571"/>
      <c r="Y26" s="571"/>
      <c r="Z26" s="572"/>
      <c r="AD26" s="114"/>
    </row>
    <row r="27" spans="2:34" ht="30" customHeight="1" x14ac:dyDescent="0.2">
      <c r="B27" s="553" t="s">
        <v>100</v>
      </c>
      <c r="C27" s="554"/>
      <c r="D27" s="555"/>
      <c r="E27" s="556">
        <f>+E25-E26</f>
        <v>-370897.5700000003</v>
      </c>
      <c r="F27" s="557"/>
      <c r="G27" s="5"/>
      <c r="I27" s="7"/>
      <c r="J27" s="1"/>
      <c r="K27" s="558">
        <f>+K25-K26</f>
        <v>2424435.9299999997</v>
      </c>
      <c r="L27" s="558"/>
      <c r="M27" s="558"/>
      <c r="N27" s="558"/>
      <c r="O27" s="558"/>
      <c r="P27" s="558"/>
      <c r="Q27" s="558"/>
      <c r="R27" s="558"/>
      <c r="S27" s="558"/>
      <c r="T27" s="558"/>
      <c r="U27" s="558"/>
      <c r="V27" s="558"/>
      <c r="W27" s="558"/>
      <c r="X27" s="558"/>
      <c r="Y27" s="558"/>
      <c r="Z27" s="558"/>
      <c r="AA27" s="3"/>
      <c r="AB27" s="180"/>
    </row>
    <row r="28" spans="2:34" ht="35.25" customHeight="1" x14ac:dyDescent="0.2">
      <c r="H28" s="116"/>
      <c r="J28" s="1"/>
      <c r="L28" s="559"/>
      <c r="M28" s="559"/>
      <c r="N28" s="117"/>
      <c r="R28" s="560">
        <f>+S21</f>
        <v>1731739.9400000002</v>
      </c>
      <c r="S28" s="560"/>
      <c r="AA28" s="3"/>
      <c r="AB28" s="114"/>
    </row>
    <row r="29" spans="2:34" ht="27" customHeight="1" x14ac:dyDescent="0.2">
      <c r="I29" s="7"/>
      <c r="J29" s="7"/>
      <c r="K29" s="163"/>
      <c r="L29" s="544"/>
      <c r="M29" s="544"/>
      <c r="N29" s="164"/>
      <c r="O29" s="163"/>
      <c r="P29" s="163"/>
      <c r="Q29" s="163"/>
      <c r="R29" s="545">
        <f>+R27-R28-0.01</f>
        <v>-1731739.9500000002</v>
      </c>
      <c r="S29" s="545"/>
      <c r="AA29" s="3"/>
      <c r="AB29" s="114"/>
    </row>
    <row r="30" spans="2:34" ht="15" x14ac:dyDescent="0.25">
      <c r="AA30" s="165"/>
    </row>
    <row r="31" spans="2:34" ht="12.75" customHeight="1" x14ac:dyDescent="0.2"/>
    <row r="32" spans="2:34" ht="12.75" customHeight="1" x14ac:dyDescent="0.2"/>
    <row r="43" spans="1:57" ht="13.5" thickBot="1" x14ac:dyDescent="0.25">
      <c r="AU43" s="10"/>
      <c r="AV43" s="10"/>
      <c r="AW43" s="10"/>
      <c r="AX43" s="10"/>
      <c r="AY43" s="10"/>
    </row>
    <row r="44" spans="1:57" x14ac:dyDescent="0.2">
      <c r="A44" s="257" t="s">
        <v>49</v>
      </c>
      <c r="B44" s="258"/>
      <c r="C44" s="258"/>
      <c r="D44" s="258"/>
      <c r="E44" s="258"/>
      <c r="F44" s="258"/>
      <c r="G44" s="262" t="e">
        <f>+#REF!</f>
        <v>#REF!</v>
      </c>
      <c r="H44" s="263"/>
      <c r="I44" s="263"/>
      <c r="J44" s="263"/>
      <c r="K44" s="263"/>
      <c r="L44" s="263"/>
      <c r="M44" s="263"/>
      <c r="N44" s="263"/>
      <c r="O44" s="263"/>
      <c r="P44" s="263"/>
      <c r="Q44" s="263"/>
      <c r="R44" s="263"/>
      <c r="S44" s="263"/>
      <c r="T44" s="263"/>
      <c r="U44" s="263"/>
      <c r="V44" s="263"/>
      <c r="W44" s="263"/>
      <c r="X44" s="549">
        <f>+'Dep. Periodo 2021'!K40</f>
        <v>4462562.1969666667</v>
      </c>
      <c r="Y44" s="550"/>
      <c r="AU44" s="10"/>
      <c r="AV44" s="10"/>
      <c r="AW44" s="10"/>
      <c r="AX44" s="10"/>
      <c r="AY44" s="10"/>
    </row>
    <row r="45" spans="1:57" x14ac:dyDescent="0.2">
      <c r="A45" s="259" t="s">
        <v>51</v>
      </c>
      <c r="B45" s="260"/>
      <c r="C45" s="260"/>
      <c r="D45" s="260"/>
      <c r="E45" s="260"/>
      <c r="F45" s="260"/>
      <c r="G45" s="261" t="e">
        <f>+#REF!</f>
        <v>#REF!</v>
      </c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551">
        <f>+'Dep. Periodo 2021'!K43</f>
        <v>295196.48480000003</v>
      </c>
      <c r="Y45" s="552"/>
      <c r="AU45" s="10"/>
      <c r="AV45" s="10"/>
      <c r="AW45" s="10"/>
      <c r="AX45" s="10"/>
      <c r="AY45" s="10"/>
    </row>
    <row r="46" spans="1:57" ht="22.5" customHeight="1" thickBot="1" x14ac:dyDescent="0.25">
      <c r="A46" s="599" t="s">
        <v>95</v>
      </c>
      <c r="B46" s="600"/>
      <c r="C46" s="600"/>
      <c r="D46" s="600"/>
      <c r="E46" s="600"/>
      <c r="F46" s="600"/>
      <c r="G46" s="600"/>
      <c r="H46" s="600"/>
      <c r="I46" s="600"/>
      <c r="J46" s="600"/>
      <c r="K46" s="600"/>
      <c r="L46" s="600"/>
      <c r="M46" s="600"/>
      <c r="N46" s="600"/>
      <c r="O46" s="600"/>
      <c r="P46" s="600"/>
      <c r="Q46" s="600"/>
      <c r="R46" s="600"/>
      <c r="S46" s="600"/>
      <c r="T46" s="600"/>
      <c r="U46" s="600"/>
      <c r="V46" s="600"/>
      <c r="W46" s="600"/>
      <c r="X46" s="601">
        <f>SUM(X44:Y45)</f>
        <v>4757758.6817666665</v>
      </c>
      <c r="Y46" s="602"/>
      <c r="Z46" s="546" t="s">
        <v>30</v>
      </c>
      <c r="AA46" s="546"/>
      <c r="AB46" s="546"/>
      <c r="AC46" s="546"/>
      <c r="AD46" s="546"/>
      <c r="AE46" s="546"/>
      <c r="AF46" s="546"/>
      <c r="AG46" s="546"/>
      <c r="AH46" s="546"/>
      <c r="AI46" s="546"/>
      <c r="AJ46" s="546"/>
      <c r="AK46" s="546"/>
      <c r="AL46" s="546"/>
      <c r="AM46" s="546"/>
      <c r="AN46" s="546"/>
      <c r="AO46" s="546"/>
      <c r="AP46" s="546"/>
      <c r="AQ46" s="548" t="s">
        <v>30</v>
      </c>
      <c r="AR46" s="548"/>
      <c r="AS46" s="548"/>
      <c r="AT46" s="548"/>
      <c r="AU46" s="548"/>
      <c r="AV46" s="548"/>
      <c r="AW46" s="548"/>
      <c r="AX46" s="548"/>
      <c r="AY46" s="548"/>
      <c r="AZ46" s="548"/>
      <c r="BA46" s="548"/>
      <c r="BB46" s="548"/>
      <c r="BC46" s="548"/>
      <c r="BD46" s="199"/>
      <c r="BE46" s="199"/>
    </row>
    <row r="47" spans="1:57" ht="30" customHeight="1" x14ac:dyDescent="0.2">
      <c r="Z47" s="546" t="s">
        <v>108</v>
      </c>
      <c r="AA47" s="546"/>
      <c r="AB47" s="546"/>
      <c r="AC47" s="546"/>
      <c r="AD47" s="546"/>
      <c r="AE47" s="546"/>
      <c r="AF47" s="546"/>
      <c r="AG47" s="546"/>
      <c r="AH47" s="546"/>
      <c r="AI47" s="546"/>
      <c r="AJ47" s="546"/>
      <c r="AK47" s="546"/>
      <c r="AL47" s="546"/>
      <c r="AM47" s="546"/>
      <c r="AN47" s="546"/>
      <c r="AO47" s="546"/>
      <c r="AP47" s="546"/>
      <c r="AQ47" s="548" t="s">
        <v>98</v>
      </c>
      <c r="AR47" s="548"/>
      <c r="AS47" s="548"/>
      <c r="AT47" s="548"/>
      <c r="AU47" s="548"/>
      <c r="AV47" s="548"/>
      <c r="AW47" s="548"/>
      <c r="AX47" s="548"/>
      <c r="AY47" s="548"/>
      <c r="AZ47" s="548"/>
      <c r="BA47" s="548"/>
      <c r="BB47" s="548"/>
      <c r="BC47" s="548"/>
      <c r="BD47" s="199"/>
      <c r="BE47" s="199"/>
    </row>
    <row r="48" spans="1:57" ht="15.75" x14ac:dyDescent="0.2">
      <c r="D48" s="10"/>
      <c r="E48" s="10"/>
      <c r="F48" s="10"/>
      <c r="G48" s="10"/>
      <c r="H48" s="10"/>
      <c r="Z48" s="547" t="s">
        <v>31</v>
      </c>
      <c r="AA48" s="547"/>
      <c r="AB48" s="547"/>
      <c r="AC48" s="547"/>
      <c r="AD48" s="547"/>
      <c r="AE48" s="547"/>
      <c r="AF48" s="547"/>
      <c r="AG48" s="547"/>
      <c r="AH48" s="547"/>
      <c r="AI48" s="547"/>
      <c r="AJ48" s="547"/>
      <c r="AK48" s="547"/>
      <c r="AL48" s="547"/>
      <c r="AM48" s="547"/>
      <c r="AN48" s="547"/>
      <c r="AO48" s="547"/>
      <c r="AP48" s="547"/>
      <c r="AQ48" s="547" t="s">
        <v>31</v>
      </c>
      <c r="AR48" s="547"/>
      <c r="AS48" s="547"/>
      <c r="AT48" s="547"/>
      <c r="AU48" s="547"/>
      <c r="AV48" s="547"/>
      <c r="AW48" s="547"/>
      <c r="AX48" s="547"/>
      <c r="AY48" s="547"/>
      <c r="AZ48" s="547"/>
      <c r="BA48" s="547"/>
      <c r="BB48" s="547"/>
      <c r="BC48" s="547"/>
      <c r="BD48" s="200"/>
      <c r="BE48" s="200"/>
    </row>
    <row r="50" spans="4:61" x14ac:dyDescent="0.2">
      <c r="D50" s="10"/>
      <c r="E50" s="10"/>
      <c r="F50" s="10"/>
      <c r="G50" s="10"/>
      <c r="H50" s="10"/>
    </row>
    <row r="51" spans="4:61" ht="15.75" customHeight="1" thickBot="1" x14ac:dyDescent="0.25">
      <c r="AA51" s="199"/>
      <c r="AB51" s="199"/>
      <c r="AC51" s="199"/>
      <c r="AD51" s="199"/>
      <c r="AE51" s="199"/>
      <c r="AF51" s="199"/>
      <c r="AG51" s="199"/>
      <c r="AH51" s="199"/>
      <c r="AI51" s="199"/>
      <c r="AJ51" s="199"/>
      <c r="AK51" s="199"/>
      <c r="AL51" s="199"/>
      <c r="AM51" s="199"/>
      <c r="AN51" s="199"/>
      <c r="AO51" s="199"/>
      <c r="AP51" s="199"/>
      <c r="AQ51" s="199"/>
      <c r="BH51" s="360" t="s">
        <v>447</v>
      </c>
      <c r="BI51" s="360" t="s">
        <v>82</v>
      </c>
    </row>
    <row r="52" spans="4:61" ht="15.75" customHeight="1" thickBot="1" x14ac:dyDescent="0.25">
      <c r="AA52" s="186" t="e">
        <f>#REF!</f>
        <v>#REF!</v>
      </c>
      <c r="AB52" s="187" t="e">
        <f>#REF!</f>
        <v>#REF!</v>
      </c>
      <c r="AC52" s="187" t="e">
        <f>#REF!</f>
        <v>#REF!</v>
      </c>
      <c r="AD52" s="187" t="e">
        <f>#REF!</f>
        <v>#REF!</v>
      </c>
      <c r="AE52" s="187" t="e">
        <f>#REF!</f>
        <v>#REF!</v>
      </c>
      <c r="AF52" s="187" t="e">
        <f>#REF!</f>
        <v>#REF!</v>
      </c>
      <c r="AG52" s="187" t="e">
        <f>#REF!</f>
        <v>#REF!</v>
      </c>
      <c r="AH52" s="187" t="e">
        <f>#REF!</f>
        <v>#REF!</v>
      </c>
      <c r="AI52" s="187" t="e">
        <f>#REF!</f>
        <v>#REF!</v>
      </c>
      <c r="AJ52" s="187" t="e">
        <f>#REF!</f>
        <v>#REF!</v>
      </c>
      <c r="AK52" s="187" t="e">
        <f>#REF!</f>
        <v>#REF!</v>
      </c>
      <c r="AL52" s="187" t="e">
        <f>#REF!</f>
        <v>#REF!</v>
      </c>
      <c r="AM52" s="187" t="e">
        <f>#REF!</f>
        <v>#REF!</v>
      </c>
      <c r="AN52" s="188" t="e">
        <f>#REF!</f>
        <v>#REF!</v>
      </c>
      <c r="BH52" s="95" t="s">
        <v>443</v>
      </c>
      <c r="BI52" s="352" t="e">
        <f>+#REF!+#REF!</f>
        <v>#REF!</v>
      </c>
    </row>
    <row r="53" spans="4:61" ht="15" x14ac:dyDescent="0.2">
      <c r="AA53" s="152" t="e">
        <f>+#REF!</f>
        <v>#REF!</v>
      </c>
      <c r="AB53" s="152" t="e">
        <f>#REF!</f>
        <v>#REF!</v>
      </c>
      <c r="AC53" s="152" t="e">
        <f>#REF!</f>
        <v>#REF!</v>
      </c>
      <c r="AD53" s="152" t="e">
        <f>#REF!</f>
        <v>#REF!</v>
      </c>
      <c r="AE53" s="12" t="e">
        <f>#REF!</f>
        <v>#REF!</v>
      </c>
      <c r="AF53" s="12" t="e">
        <f>#REF!</f>
        <v>#REF!</v>
      </c>
      <c r="AG53" s="12" t="e">
        <f>#REF!</f>
        <v>#REF!</v>
      </c>
      <c r="AH53" s="152" t="e">
        <f>#REF!</f>
        <v>#REF!</v>
      </c>
      <c r="AI53" s="152" t="e">
        <f>#REF!</f>
        <v>#REF!</v>
      </c>
      <c r="AJ53" s="152" t="e">
        <f>#REF!</f>
        <v>#REF!</v>
      </c>
      <c r="AK53" s="152" t="e">
        <f>#REF!</f>
        <v>#REF!</v>
      </c>
      <c r="AL53" s="152" t="e">
        <f>#REF!</f>
        <v>#REF!</v>
      </c>
      <c r="AM53" s="152" t="e">
        <f>#REF!</f>
        <v>#REF!</v>
      </c>
      <c r="AN53" s="190" t="e">
        <f>#REF!</f>
        <v>#REF!</v>
      </c>
      <c r="AR53" s="185" t="e">
        <f>#REF!</f>
        <v>#REF!</v>
      </c>
      <c r="AS53" s="186" t="e">
        <f>#REF!</f>
        <v>#REF!</v>
      </c>
      <c r="AT53" s="187" t="e">
        <f>#REF!</f>
        <v>#REF!</v>
      </c>
      <c r="AU53" s="187" t="e">
        <f>#REF!</f>
        <v>#REF!</v>
      </c>
      <c r="AV53" s="187" t="e">
        <f>#REF!</f>
        <v>#REF!</v>
      </c>
      <c r="AW53" s="187" t="e">
        <f>#REF!</f>
        <v>#REF!</v>
      </c>
      <c r="AX53" s="187" t="e">
        <f>#REF!</f>
        <v>#REF!</v>
      </c>
      <c r="AY53" s="187" t="e">
        <f>#REF!</f>
        <v>#REF!</v>
      </c>
      <c r="AZ53" s="187" t="e">
        <f>#REF!</f>
        <v>#REF!</v>
      </c>
      <c r="BA53" s="188" t="e">
        <f>#REF!</f>
        <v>#REF!</v>
      </c>
      <c r="BH53" s="95" t="s">
        <v>444</v>
      </c>
      <c r="BI53" s="352">
        <f>+BA87</f>
        <v>1533714.2719166668</v>
      </c>
    </row>
    <row r="54" spans="4:61" ht="18" customHeight="1" thickBot="1" x14ac:dyDescent="0.25">
      <c r="AA54" s="156" t="e">
        <f>#REF!</f>
        <v>#REF!</v>
      </c>
      <c r="AB54" s="156" t="e">
        <f>#REF!</f>
        <v>#REF!</v>
      </c>
      <c r="AC54" s="156" t="e">
        <f>#REF!</f>
        <v>#REF!</v>
      </c>
      <c r="AD54" s="156" t="e">
        <f>#REF!</f>
        <v>#REF!</v>
      </c>
      <c r="AE54" s="156" t="e">
        <f>#REF!</f>
        <v>#REF!</v>
      </c>
      <c r="AF54" s="156" t="e">
        <f>#REF!</f>
        <v>#REF!</v>
      </c>
      <c r="AG54" s="156" t="e">
        <f>#REF!</f>
        <v>#REF!</v>
      </c>
      <c r="AH54" s="156" t="e">
        <f>#REF!</f>
        <v>#REF!</v>
      </c>
      <c r="AI54" s="156" t="e">
        <f>#REF!</f>
        <v>#REF!</v>
      </c>
      <c r="AJ54" s="156" t="e">
        <f>#REF!</f>
        <v>#REF!</v>
      </c>
      <c r="AK54" s="156" t="e">
        <f>#REF!</f>
        <v>#REF!</v>
      </c>
      <c r="AL54" s="156" t="e">
        <f>#REF!</f>
        <v>#REF!</v>
      </c>
      <c r="AM54" s="156" t="e">
        <f>#REF!</f>
        <v>#REF!</v>
      </c>
      <c r="AN54" s="192" t="e">
        <f>#REF!</f>
        <v>#REF!</v>
      </c>
      <c r="AR54" s="603">
        <v>44197</v>
      </c>
      <c r="AS54" s="153" t="e">
        <f>#REF!</f>
        <v>#REF!</v>
      </c>
      <c r="AT54" s="153" t="e">
        <f>#REF!</f>
        <v>#REF!</v>
      </c>
      <c r="AU54" s="152" t="e">
        <f>#REF!</f>
        <v>#REF!</v>
      </c>
      <c r="AV54" s="152" t="e">
        <f>#REF!</f>
        <v>#REF!</v>
      </c>
      <c r="AW54" s="152" t="e">
        <f>#REF!</f>
        <v>#REF!</v>
      </c>
      <c r="AX54" s="152" t="e">
        <f>#REF!</f>
        <v>#REF!</v>
      </c>
      <c r="AY54" s="152" t="e">
        <f>#REF!</f>
        <v>#REF!</v>
      </c>
      <c r="AZ54" s="152" t="e">
        <f>#REF!</f>
        <v>#REF!</v>
      </c>
      <c r="BA54" s="201" t="e">
        <f>SUM(AT54:AZ54)</f>
        <v>#REF!</v>
      </c>
      <c r="BC54" s="3" t="e">
        <f>+AS54/7</f>
        <v>#REF!</v>
      </c>
      <c r="BH54" s="95" t="s">
        <v>80</v>
      </c>
      <c r="BI54" s="352" t="e">
        <f>+BA62</f>
        <v>#REF!</v>
      </c>
    </row>
    <row r="55" spans="4:61" ht="15.75" thickBot="1" x14ac:dyDescent="0.25">
      <c r="D55" s="185" t="s">
        <v>32</v>
      </c>
      <c r="E55" s="186" t="s">
        <v>106</v>
      </c>
      <c r="F55" s="187">
        <v>44197</v>
      </c>
      <c r="G55" s="187">
        <v>44228</v>
      </c>
      <c r="H55" s="187">
        <v>44256</v>
      </c>
      <c r="I55" s="187">
        <v>44287</v>
      </c>
      <c r="J55" s="187">
        <v>44317</v>
      </c>
      <c r="K55" s="187">
        <v>44348</v>
      </c>
      <c r="L55" s="187">
        <v>44378</v>
      </c>
      <c r="M55" s="187">
        <v>44409</v>
      </c>
      <c r="N55" s="187">
        <v>44440</v>
      </c>
      <c r="O55" s="187">
        <v>44470</v>
      </c>
      <c r="P55" s="187">
        <v>44501</v>
      </c>
      <c r="Q55" s="187">
        <v>44531</v>
      </c>
      <c r="R55" s="188" t="s">
        <v>95</v>
      </c>
      <c r="AA55" s="598"/>
      <c r="AB55" s="598"/>
      <c r="AC55" s="195"/>
      <c r="AD55" s="195" t="e">
        <f>#REF!</f>
        <v>#REF!</v>
      </c>
      <c r="AE55" s="196" t="e">
        <f>#REF!</f>
        <v>#REF!</v>
      </c>
      <c r="AF55" s="196" t="e">
        <f>#REF!</f>
        <v>#REF!</v>
      </c>
      <c r="AG55" s="196" t="e">
        <f>#REF!</f>
        <v>#REF!</v>
      </c>
      <c r="AH55" s="196" t="e">
        <f>#REF!</f>
        <v>#REF!</v>
      </c>
      <c r="AI55" s="197" t="e">
        <f>#REF!</f>
        <v>#REF!</v>
      </c>
      <c r="AJ55" s="197" t="e">
        <f>#REF!</f>
        <v>#REF!</v>
      </c>
      <c r="AK55" s="197" t="e">
        <f>#REF!</f>
        <v>#REF!</v>
      </c>
      <c r="AL55" s="197" t="e">
        <f>#REF!</f>
        <v>#REF!</v>
      </c>
      <c r="AM55" s="197" t="e">
        <f>#REF!</f>
        <v>#REF!</v>
      </c>
      <c r="AN55" s="198" t="e">
        <f>#REF!</f>
        <v>#REF!</v>
      </c>
      <c r="AR55" s="604"/>
      <c r="AS55" s="153" t="e">
        <f>#REF!</f>
        <v>#REF!</v>
      </c>
      <c r="AT55" s="153" t="e">
        <f>#REF!</f>
        <v>#REF!</v>
      </c>
      <c r="AU55" s="115" t="e">
        <f>#REF!</f>
        <v>#REF!</v>
      </c>
      <c r="AV55" s="115" t="e">
        <f>#REF!</f>
        <v>#REF!</v>
      </c>
      <c r="AW55" s="115" t="e">
        <f>#REF!</f>
        <v>#REF!</v>
      </c>
      <c r="AX55" s="115" t="e">
        <f>#REF!</f>
        <v>#REF!</v>
      </c>
      <c r="AY55" s="115" t="e">
        <f>#REF!</f>
        <v>#REF!</v>
      </c>
      <c r="AZ55" s="115" t="e">
        <f>#REF!</f>
        <v>#REF!</v>
      </c>
      <c r="BA55" s="201" t="e">
        <f t="shared" ref="BA55:BA61" si="8">SUM(AT55:AZ55)</f>
        <v>#REF!</v>
      </c>
      <c r="BC55" s="3" t="e">
        <f t="shared" ref="BC55:BC61" si="9">+AS55/7</f>
        <v>#REF!</v>
      </c>
      <c r="BH55" s="367" t="s">
        <v>445</v>
      </c>
      <c r="BI55" s="366" t="e">
        <f>SUM(BI52:BI54)</f>
        <v>#REF!</v>
      </c>
    </row>
    <row r="56" spans="4:61" ht="15" x14ac:dyDescent="0.2">
      <c r="D56" s="189">
        <v>44197</v>
      </c>
      <c r="E56" s="152">
        <v>6134857.1030000001</v>
      </c>
      <c r="F56" s="152">
        <f>+E56/12</f>
        <v>511238.09191666666</v>
      </c>
      <c r="G56" s="152">
        <v>511238.09</v>
      </c>
      <c r="H56" s="152">
        <v>511238.09</v>
      </c>
      <c r="I56" s="12"/>
      <c r="J56" s="12"/>
      <c r="K56" s="12"/>
      <c r="L56" s="152"/>
      <c r="M56" s="152"/>
      <c r="N56" s="152"/>
      <c r="O56" s="152"/>
      <c r="P56" s="152"/>
      <c r="Q56" s="152"/>
      <c r="R56" s="190">
        <f>+E56-F56</f>
        <v>5623619.0110833338</v>
      </c>
      <c r="S56" s="3">
        <f>+E56/12</f>
        <v>511238.09191666666</v>
      </c>
      <c r="AB56" s="5"/>
      <c r="AR56" s="604"/>
      <c r="AS56" s="153" t="e">
        <f>#REF!</f>
        <v>#REF!</v>
      </c>
      <c r="AT56" s="153" t="e">
        <f>#REF!</f>
        <v>#REF!</v>
      </c>
      <c r="AU56" s="115" t="e">
        <f>#REF!</f>
        <v>#REF!</v>
      </c>
      <c r="AV56" s="115" t="e">
        <f>#REF!</f>
        <v>#REF!</v>
      </c>
      <c r="AW56" s="115" t="e">
        <f>#REF!</f>
        <v>#REF!</v>
      </c>
      <c r="AX56" s="115" t="e">
        <f>#REF!</f>
        <v>#REF!</v>
      </c>
      <c r="AY56" s="115" t="e">
        <f>#REF!</f>
        <v>#REF!</v>
      </c>
      <c r="AZ56" s="115" t="e">
        <f>#REF!</f>
        <v>#REF!</v>
      </c>
      <c r="BA56" s="201" t="e">
        <f t="shared" si="8"/>
        <v>#REF!</v>
      </c>
      <c r="BC56" s="3" t="e">
        <f t="shared" si="9"/>
        <v>#REF!</v>
      </c>
    </row>
    <row r="57" spans="4:61" ht="15.75" thickBot="1" x14ac:dyDescent="0.25">
      <c r="D57" s="191" t="s">
        <v>7</v>
      </c>
      <c r="E57" s="156">
        <f>SUM(E56)</f>
        <v>6134857.1030000001</v>
      </c>
      <c r="F57" s="156">
        <f t="shared" ref="F57:N57" si="10">SUM(F56:F56)</f>
        <v>511238.09191666666</v>
      </c>
      <c r="G57" s="156">
        <f t="shared" si="10"/>
        <v>511238.09</v>
      </c>
      <c r="H57" s="156">
        <f t="shared" si="10"/>
        <v>511238.09</v>
      </c>
      <c r="I57" s="156">
        <f t="shared" si="10"/>
        <v>0</v>
      </c>
      <c r="J57" s="156">
        <f t="shared" si="10"/>
        <v>0</v>
      </c>
      <c r="K57" s="156">
        <f t="shared" si="10"/>
        <v>0</v>
      </c>
      <c r="L57" s="156">
        <f t="shared" si="10"/>
        <v>0</v>
      </c>
      <c r="M57" s="156">
        <f t="shared" si="10"/>
        <v>0</v>
      </c>
      <c r="N57" s="156">
        <f t="shared" si="10"/>
        <v>0</v>
      </c>
      <c r="O57" s="156">
        <f>SUM(O56:O56)-0.01+0.01</f>
        <v>0</v>
      </c>
      <c r="P57" s="156">
        <f>SUM(P56:P56)</f>
        <v>0</v>
      </c>
      <c r="Q57" s="156">
        <f>SUM(Q56:Q56)</f>
        <v>0</v>
      </c>
      <c r="R57" s="192">
        <f>SUM(R56:R56)</f>
        <v>5623619.0110833338</v>
      </c>
      <c r="AA57" s="161"/>
      <c r="AB57" s="161"/>
      <c r="AC57" s="161"/>
      <c r="AD57" s="161"/>
      <c r="AE57" s="161"/>
      <c r="AF57" s="161"/>
      <c r="AG57" s="161"/>
      <c r="AH57" s="161"/>
      <c r="AI57" s="161"/>
      <c r="AJ57" s="161"/>
      <c r="AK57" s="161"/>
      <c r="AL57" s="161"/>
      <c r="AM57" s="161"/>
      <c r="AN57" s="161"/>
      <c r="AR57" s="604"/>
      <c r="AS57" s="153" t="e">
        <f>#REF!</f>
        <v>#REF!</v>
      </c>
      <c r="AT57" s="153" t="e">
        <f>#REF!</f>
        <v>#REF!</v>
      </c>
      <c r="AU57" s="115" t="e">
        <f>#REF!</f>
        <v>#REF!</v>
      </c>
      <c r="AV57" s="115" t="e">
        <f>#REF!</f>
        <v>#REF!</v>
      </c>
      <c r="AW57" s="115" t="e">
        <f>#REF!</f>
        <v>#REF!</v>
      </c>
      <c r="AX57" s="115" t="e">
        <f>#REF!</f>
        <v>#REF!</v>
      </c>
      <c r="AY57" s="115" t="e">
        <f>#REF!</f>
        <v>#REF!</v>
      </c>
      <c r="AZ57" s="115" t="e">
        <f>#REF!</f>
        <v>#REF!</v>
      </c>
      <c r="BA57" s="201" t="e">
        <f>SUM(AT57:AZ57)</f>
        <v>#REF!</v>
      </c>
      <c r="BC57" s="3" t="e">
        <f t="shared" si="9"/>
        <v>#REF!</v>
      </c>
    </row>
    <row r="58" spans="4:61" ht="15.75" thickBot="1" x14ac:dyDescent="0.3">
      <c r="D58" s="193" t="s">
        <v>34</v>
      </c>
      <c r="E58" s="194"/>
      <c r="F58" s="194"/>
      <c r="G58" s="195"/>
      <c r="H58" s="195"/>
      <c r="I58" s="196"/>
      <c r="J58" s="196"/>
      <c r="K58" s="196"/>
      <c r="L58" s="196"/>
      <c r="M58" s="197"/>
      <c r="N58" s="197"/>
      <c r="O58" s="197"/>
      <c r="P58" s="197"/>
      <c r="Q58" s="197"/>
      <c r="R58" s="198">
        <f>+F57</f>
        <v>511238.09191666666</v>
      </c>
      <c r="AA58" s="620" t="e">
        <f>#REF!</f>
        <v>#REF!</v>
      </c>
      <c r="AB58" s="620" t="e">
        <f>#REF!</f>
        <v>#REF!</v>
      </c>
      <c r="AC58" s="607" t="e">
        <f>#REF!</f>
        <v>#REF!</v>
      </c>
      <c r="AD58" s="608"/>
      <c r="AE58" s="608"/>
      <c r="AF58" s="608"/>
      <c r="AG58" s="608"/>
      <c r="AH58" s="608"/>
      <c r="AI58" s="608"/>
      <c r="AJ58" s="608"/>
      <c r="AK58" s="608"/>
      <c r="AL58" s="608"/>
      <c r="AM58" s="608"/>
      <c r="AN58" s="609"/>
      <c r="AR58" s="604"/>
      <c r="AS58" s="153" t="e">
        <f>#REF!</f>
        <v>#REF!</v>
      </c>
      <c r="AT58" s="153" t="e">
        <f>#REF!</f>
        <v>#REF!</v>
      </c>
      <c r="AU58" s="115" t="e">
        <f>#REF!</f>
        <v>#REF!</v>
      </c>
      <c r="AV58" s="115" t="e">
        <f>#REF!</f>
        <v>#REF!</v>
      </c>
      <c r="AW58" s="115" t="e">
        <f>#REF!</f>
        <v>#REF!</v>
      </c>
      <c r="AX58" s="115" t="e">
        <f>#REF!</f>
        <v>#REF!</v>
      </c>
      <c r="AY58" s="115" t="e">
        <f>#REF!</f>
        <v>#REF!</v>
      </c>
      <c r="AZ58" s="115" t="e">
        <f>#REF!</f>
        <v>#REF!</v>
      </c>
      <c r="BA58" s="201" t="e">
        <f t="shared" si="8"/>
        <v>#REF!</v>
      </c>
      <c r="BC58" s="3" t="e">
        <f t="shared" si="9"/>
        <v>#REF!</v>
      </c>
    </row>
    <row r="59" spans="4:61" ht="15" x14ac:dyDescent="0.2">
      <c r="F59" s="5"/>
      <c r="V59" s="5"/>
      <c r="AA59" s="562" t="e">
        <f>#REF!</f>
        <v>#REF!</v>
      </c>
      <c r="AB59" s="562" t="e">
        <f>#REF!</f>
        <v>#REF!</v>
      </c>
      <c r="AC59" s="610" t="e">
        <f>#REF!</f>
        <v>#REF!</v>
      </c>
      <c r="AD59" s="611"/>
      <c r="AE59" s="611"/>
      <c r="AF59" s="611"/>
      <c r="AG59" s="611"/>
      <c r="AH59" s="611"/>
      <c r="AI59" s="611"/>
      <c r="AJ59" s="611"/>
      <c r="AK59" s="611"/>
      <c r="AL59" s="611"/>
      <c r="AM59" s="611"/>
      <c r="AN59" s="612"/>
      <c r="AR59" s="604"/>
      <c r="AS59" s="153" t="e">
        <f>#REF!</f>
        <v>#REF!</v>
      </c>
      <c r="AT59" s="153" t="e">
        <f>#REF!</f>
        <v>#REF!</v>
      </c>
      <c r="AU59" s="115" t="e">
        <f>#REF!</f>
        <v>#REF!</v>
      </c>
      <c r="AV59" s="115" t="e">
        <f>#REF!</f>
        <v>#REF!</v>
      </c>
      <c r="AW59" s="115" t="e">
        <f>#REF!</f>
        <v>#REF!</v>
      </c>
      <c r="AX59" s="115" t="e">
        <f>#REF!</f>
        <v>#REF!</v>
      </c>
      <c r="AY59" s="115" t="e">
        <f>#REF!</f>
        <v>#REF!</v>
      </c>
      <c r="AZ59" s="115" t="e">
        <f>#REF!</f>
        <v>#REF!</v>
      </c>
      <c r="BA59" s="201" t="e">
        <f t="shared" si="8"/>
        <v>#REF!</v>
      </c>
      <c r="BC59" s="3" t="e">
        <f t="shared" si="9"/>
        <v>#REF!</v>
      </c>
    </row>
    <row r="60" spans="4:61" ht="15.75" thickBot="1" x14ac:dyDescent="0.25">
      <c r="D60" s="161"/>
      <c r="E60" s="161"/>
      <c r="F60" s="161"/>
      <c r="G60" s="161"/>
      <c r="H60" s="161"/>
      <c r="I60" s="161"/>
      <c r="J60" s="161"/>
      <c r="K60" s="161"/>
      <c r="L60" s="161"/>
      <c r="M60" s="161"/>
      <c r="N60" s="161"/>
      <c r="O60" s="161"/>
      <c r="P60" s="161"/>
      <c r="Q60" s="161"/>
      <c r="R60" s="161"/>
      <c r="AA60" s="568" t="e">
        <f>#REF!</f>
        <v>#REF!</v>
      </c>
      <c r="AB60" s="568" t="e">
        <f>#REF!</f>
        <v>#REF!</v>
      </c>
      <c r="AC60" s="613" t="e">
        <f>+AN55</f>
        <v>#REF!</v>
      </c>
      <c r="AD60" s="614"/>
      <c r="AE60" s="614"/>
      <c r="AF60" s="614"/>
      <c r="AG60" s="614"/>
      <c r="AH60" s="614"/>
      <c r="AI60" s="614"/>
      <c r="AJ60" s="614"/>
      <c r="AK60" s="614"/>
      <c r="AL60" s="614"/>
      <c r="AM60" s="614"/>
      <c r="AN60" s="615"/>
      <c r="AR60" s="604"/>
      <c r="AS60" s="153" t="e">
        <f>#REF!</f>
        <v>#REF!</v>
      </c>
      <c r="AT60" s="153" t="e">
        <f>#REF!</f>
        <v>#REF!</v>
      </c>
      <c r="AU60" s="115" t="e">
        <f>#REF!</f>
        <v>#REF!</v>
      </c>
      <c r="AV60" s="115" t="e">
        <f>#REF!</f>
        <v>#REF!</v>
      </c>
      <c r="AW60" s="115" t="e">
        <f>#REF!</f>
        <v>#REF!</v>
      </c>
      <c r="AX60" s="115" t="e">
        <f>#REF!</f>
        <v>#REF!</v>
      </c>
      <c r="AY60" s="115" t="e">
        <f>#REF!</f>
        <v>#REF!</v>
      </c>
      <c r="AZ60" s="115" t="e">
        <f>#REF!</f>
        <v>#REF!</v>
      </c>
      <c r="BA60" s="201" t="e">
        <f t="shared" si="8"/>
        <v>#REF!</v>
      </c>
      <c r="BC60" s="3" t="e">
        <f t="shared" si="9"/>
        <v>#REF!</v>
      </c>
    </row>
    <row r="61" spans="4:61" ht="12.75" customHeight="1" thickBot="1" x14ac:dyDescent="0.3">
      <c r="I61" s="619"/>
      <c r="J61" s="619"/>
      <c r="K61" s="619"/>
      <c r="L61" s="619"/>
      <c r="M61" s="619"/>
      <c r="N61" s="619"/>
      <c r="O61" s="619"/>
      <c r="P61" s="619"/>
      <c r="Q61" s="619"/>
      <c r="R61" s="619"/>
      <c r="AA61" s="606" t="e">
        <f>#REF!</f>
        <v>#REF!</v>
      </c>
      <c r="AB61" s="606" t="e">
        <f>#REF!</f>
        <v>#REF!</v>
      </c>
      <c r="AC61" s="616" t="e">
        <f>+AC59-AC60</f>
        <v>#REF!</v>
      </c>
      <c r="AD61" s="617"/>
      <c r="AE61" s="617"/>
      <c r="AF61" s="617"/>
      <c r="AG61" s="617"/>
      <c r="AH61" s="617"/>
      <c r="AI61" s="617"/>
      <c r="AJ61" s="617"/>
      <c r="AK61" s="617"/>
      <c r="AL61" s="617"/>
      <c r="AM61" s="617"/>
      <c r="AN61" s="618"/>
      <c r="AR61" s="605"/>
      <c r="AS61" s="153" t="e">
        <f>#REF!</f>
        <v>#REF!</v>
      </c>
      <c r="AT61" s="153" t="e">
        <f>#REF!</f>
        <v>#REF!</v>
      </c>
      <c r="AU61" s="152" t="e">
        <f>#REF!</f>
        <v>#REF!</v>
      </c>
      <c r="AV61" s="152" t="e">
        <f>#REF!</f>
        <v>#REF!</v>
      </c>
      <c r="AW61" s="152" t="e">
        <f>#REF!</f>
        <v>#REF!</v>
      </c>
      <c r="AX61" s="152" t="e">
        <f>#REF!</f>
        <v>#REF!</v>
      </c>
      <c r="AY61" s="152" t="e">
        <f>#REF!</f>
        <v>#REF!</v>
      </c>
      <c r="AZ61" s="152" t="e">
        <f>#REF!</f>
        <v>#REF!</v>
      </c>
      <c r="BA61" s="201" t="e">
        <f t="shared" si="8"/>
        <v>#REF!</v>
      </c>
      <c r="BC61" s="3" t="e">
        <f t="shared" si="9"/>
        <v>#REF!</v>
      </c>
    </row>
    <row r="62" spans="4:61" ht="13.5" customHeight="1" x14ac:dyDescent="0.2">
      <c r="I62" s="596"/>
      <c r="J62" s="596"/>
      <c r="K62" s="596"/>
      <c r="L62" s="596"/>
      <c r="M62" s="596"/>
      <c r="N62" s="596"/>
      <c r="O62" s="596"/>
      <c r="P62" s="596"/>
      <c r="Q62" s="596"/>
      <c r="R62" s="596"/>
      <c r="AR62" s="191" t="e">
        <f>#REF!</f>
        <v>#REF!</v>
      </c>
      <c r="AS62" s="156" t="e">
        <f t="shared" ref="AS62:BA62" si="11">SUM(AS54:AS61)</f>
        <v>#REF!</v>
      </c>
      <c r="AT62" s="156" t="e">
        <f t="shared" si="11"/>
        <v>#REF!</v>
      </c>
      <c r="AU62" s="156" t="e">
        <f t="shared" si="11"/>
        <v>#REF!</v>
      </c>
      <c r="AV62" s="156" t="e">
        <f t="shared" si="11"/>
        <v>#REF!</v>
      </c>
      <c r="AW62" s="156" t="e">
        <f t="shared" si="11"/>
        <v>#REF!</v>
      </c>
      <c r="AX62" s="156" t="e">
        <f t="shared" si="11"/>
        <v>#REF!</v>
      </c>
      <c r="AY62" s="156" t="e">
        <f t="shared" si="11"/>
        <v>#REF!</v>
      </c>
      <c r="AZ62" s="156" t="e">
        <f t="shared" si="11"/>
        <v>#REF!</v>
      </c>
      <c r="BA62" s="156" t="e">
        <f t="shared" si="11"/>
        <v>#REF!</v>
      </c>
    </row>
    <row r="63" spans="4:61" ht="13.5" thickBot="1" x14ac:dyDescent="0.25">
      <c r="I63" s="361"/>
      <c r="J63" s="363"/>
      <c r="K63" s="363"/>
      <c r="L63" s="363"/>
      <c r="M63" s="363"/>
      <c r="N63" s="363"/>
      <c r="O63" s="363"/>
      <c r="P63" s="363"/>
      <c r="Q63" s="363"/>
      <c r="R63" s="363"/>
      <c r="AR63" s="621" t="e">
        <f>#REF!</f>
        <v>#REF!</v>
      </c>
      <c r="AS63" s="598"/>
      <c r="AT63" s="598"/>
      <c r="AU63" s="598"/>
      <c r="AV63" s="195"/>
      <c r="AW63" s="196" t="e">
        <f>#REF!</f>
        <v>#REF!</v>
      </c>
      <c r="AX63" s="196" t="e">
        <f>#REF!</f>
        <v>#REF!</v>
      </c>
      <c r="AY63" s="196" t="e">
        <f>#REF!</f>
        <v>#REF!</v>
      </c>
      <c r="AZ63" s="196" t="e">
        <f>#REF!</f>
        <v>#REF!</v>
      </c>
      <c r="BA63" s="202" t="e">
        <f>#REF!</f>
        <v>#REF!</v>
      </c>
    </row>
    <row r="64" spans="4:61" x14ac:dyDescent="0.2">
      <c r="I64" s="361"/>
      <c r="J64" s="364"/>
      <c r="K64" s="364"/>
      <c r="L64" s="364"/>
      <c r="M64" s="364"/>
      <c r="N64" s="364"/>
      <c r="O64" s="364"/>
      <c r="P64" s="364"/>
      <c r="Q64" s="364"/>
      <c r="R64" s="364"/>
      <c r="AR64" s="585"/>
      <c r="AS64" s="586"/>
      <c r="AT64" s="586"/>
      <c r="AU64" s="586"/>
      <c r="AV64" s="586"/>
    </row>
    <row r="65" spans="26:54" x14ac:dyDescent="0.2">
      <c r="AR65" s="161"/>
      <c r="AS65" s="161"/>
      <c r="AT65" s="161"/>
      <c r="AU65" s="161"/>
      <c r="AV65" s="161"/>
      <c r="AW65" s="161"/>
      <c r="AZ65" s="1"/>
      <c r="BA65" s="161"/>
    </row>
    <row r="66" spans="26:54" ht="15" x14ac:dyDescent="0.25">
      <c r="AR66" s="582" t="e">
        <f>#REF!</f>
        <v>#REF!</v>
      </c>
      <c r="AS66" s="583"/>
      <c r="AT66" s="583"/>
      <c r="AU66" s="583"/>
      <c r="AV66" s="584"/>
      <c r="AW66" s="354"/>
      <c r="AX66" s="353"/>
      <c r="AY66" s="355"/>
      <c r="AZ66" s="356"/>
      <c r="BA66" s="357" t="e">
        <f>#REF!</f>
        <v>#REF!</v>
      </c>
    </row>
    <row r="67" spans="26:54" x14ac:dyDescent="0.2">
      <c r="AR67" s="561" t="e">
        <f>#REF!</f>
        <v>#REF!</v>
      </c>
      <c r="AS67" s="562"/>
      <c r="AT67" s="562"/>
      <c r="AU67" s="562"/>
      <c r="AV67" s="563"/>
      <c r="AW67" s="261"/>
      <c r="AX67" s="11"/>
      <c r="AY67" s="11"/>
      <c r="AZ67" s="11"/>
      <c r="BA67" s="96" t="e">
        <f>+AS62</f>
        <v>#REF!</v>
      </c>
    </row>
    <row r="68" spans="26:54" ht="12.75" customHeight="1" x14ac:dyDescent="0.2">
      <c r="AR68" s="587" t="e">
        <f>#REF!</f>
        <v>#REF!</v>
      </c>
      <c r="AS68" s="587"/>
      <c r="AT68" s="587"/>
      <c r="AU68" s="587"/>
      <c r="AV68" s="587"/>
      <c r="AW68" s="261"/>
      <c r="AX68" s="11"/>
      <c r="AY68" s="94"/>
      <c r="AZ68" s="94"/>
      <c r="BA68" s="358" t="e">
        <f>+BA62</f>
        <v>#REF!</v>
      </c>
    </row>
    <row r="69" spans="26:54" ht="13.5" customHeight="1" thickBot="1" x14ac:dyDescent="0.25">
      <c r="AR69" s="591" t="e">
        <f>#REF!</f>
        <v>#REF!</v>
      </c>
      <c r="AS69" s="591"/>
      <c r="AT69" s="591"/>
      <c r="AU69" s="591"/>
      <c r="AV69" s="591"/>
      <c r="AW69" s="261"/>
      <c r="AX69" s="11"/>
      <c r="AY69" s="11"/>
      <c r="AZ69" s="97"/>
      <c r="BA69" s="359" t="e">
        <f>+BA67-BA68</f>
        <v>#REF!</v>
      </c>
    </row>
    <row r="70" spans="26:54" ht="13.5" thickBot="1" x14ac:dyDescent="0.25">
      <c r="Z70" s="588" t="s">
        <v>290</v>
      </c>
      <c r="AA70" s="589"/>
      <c r="AB70" s="589"/>
      <c r="AC70" s="589"/>
      <c r="AD70" s="589"/>
      <c r="AE70" s="589"/>
      <c r="AF70" s="589"/>
      <c r="AG70" s="589"/>
      <c r="AH70" s="589"/>
      <c r="AI70" s="589"/>
      <c r="AJ70" s="589"/>
      <c r="AK70" s="589"/>
      <c r="AL70" s="590"/>
      <c r="AN70" s="266" t="e">
        <f>++Z21+X46+AN55+BA63</f>
        <v>#REF!</v>
      </c>
      <c r="AO70" s="264"/>
    </row>
    <row r="72" spans="26:54" x14ac:dyDescent="0.2">
      <c r="AC72" s="325"/>
      <c r="AD72" s="361"/>
      <c r="AE72" s="361"/>
      <c r="AF72" s="361"/>
      <c r="AG72" s="361"/>
      <c r="AH72" s="361"/>
      <c r="AI72" s="361"/>
      <c r="AJ72" s="361"/>
      <c r="AK72" s="361"/>
      <c r="AL72" s="361"/>
      <c r="AM72" s="361"/>
      <c r="AN72" s="362"/>
    </row>
    <row r="73" spans="26:54" x14ac:dyDescent="0.2">
      <c r="AC73" s="325"/>
      <c r="AD73" s="361"/>
      <c r="AE73" s="361"/>
      <c r="AF73" s="361"/>
      <c r="AG73" s="361"/>
      <c r="AH73" s="361"/>
      <c r="AI73" s="361"/>
      <c r="AJ73" s="361"/>
      <c r="AK73" s="361"/>
      <c r="AL73" s="361"/>
      <c r="AM73" s="361"/>
      <c r="AN73" s="361"/>
      <c r="AP73" s="5"/>
    </row>
    <row r="74" spans="26:54" x14ac:dyDescent="0.2">
      <c r="AC74" s="325"/>
      <c r="AD74" s="361"/>
      <c r="AE74" s="361"/>
      <c r="AF74" s="361"/>
      <c r="AG74" s="361"/>
      <c r="AH74" s="361"/>
      <c r="AI74" s="361"/>
      <c r="AJ74" s="361"/>
      <c r="AK74" s="361"/>
      <c r="AL74" s="361"/>
      <c r="AM74" s="361"/>
      <c r="AN74" s="361"/>
    </row>
    <row r="75" spans="26:54" x14ac:dyDescent="0.2">
      <c r="AC75" s="325"/>
      <c r="AD75" s="361"/>
      <c r="AE75" s="361"/>
      <c r="AF75" s="361"/>
      <c r="AG75" s="361"/>
      <c r="AH75" s="361"/>
      <c r="AI75" s="361"/>
      <c r="AJ75" s="361"/>
      <c r="AK75" s="361"/>
      <c r="AL75" s="361"/>
      <c r="AM75" s="361"/>
      <c r="AN75" s="361"/>
    </row>
    <row r="76" spans="26:54" x14ac:dyDescent="0.2">
      <c r="AC76" s="361"/>
      <c r="AD76" s="361"/>
      <c r="AE76" s="361"/>
      <c r="AF76" s="361"/>
      <c r="AG76" s="361"/>
      <c r="AH76" s="361"/>
      <c r="AI76" s="361"/>
      <c r="AJ76" s="361"/>
      <c r="AK76" s="361"/>
      <c r="AL76" s="361"/>
      <c r="AM76" s="361"/>
      <c r="AN76" s="361"/>
      <c r="AP76" s="5"/>
    </row>
    <row r="77" spans="26:54" ht="12.75" customHeight="1" x14ac:dyDescent="0.2">
      <c r="AR77" s="597"/>
      <c r="AS77" s="597"/>
      <c r="AT77" s="597"/>
      <c r="AU77" s="597"/>
      <c r="AV77" s="597"/>
      <c r="AW77" s="203"/>
      <c r="AX77" s="7"/>
      <c r="AY77" s="162"/>
      <c r="AZ77" s="162"/>
      <c r="BA77" s="365"/>
      <c r="BB77" s="7"/>
    </row>
    <row r="78" spans="26:54" x14ac:dyDescent="0.2">
      <c r="AP78" s="5"/>
    </row>
    <row r="81" spans="42:57" x14ac:dyDescent="0.2">
      <c r="AP81" s="5"/>
    </row>
    <row r="84" spans="42:57" ht="13.5" thickBot="1" x14ac:dyDescent="0.25"/>
    <row r="85" spans="42:57" x14ac:dyDescent="0.2">
      <c r="AR85" s="185" t="s">
        <v>32</v>
      </c>
      <c r="AS85" s="186" t="s">
        <v>106</v>
      </c>
      <c r="AT85" s="187">
        <v>44197</v>
      </c>
      <c r="AU85" s="187">
        <v>44228</v>
      </c>
      <c r="AV85" s="187">
        <v>44256</v>
      </c>
      <c r="AW85" s="187">
        <v>44287</v>
      </c>
      <c r="AX85" s="187">
        <v>44317</v>
      </c>
      <c r="AY85" s="187">
        <v>44348</v>
      </c>
      <c r="AZ85" s="187">
        <v>44378</v>
      </c>
      <c r="BA85" s="188" t="s">
        <v>95</v>
      </c>
      <c r="BB85" s="187">
        <v>44440</v>
      </c>
      <c r="BC85" s="187">
        <v>44470</v>
      </c>
      <c r="BD85" s="187">
        <v>44501</v>
      </c>
      <c r="BE85" s="187">
        <v>44531</v>
      </c>
    </row>
    <row r="86" spans="42:57" ht="15" x14ac:dyDescent="0.2">
      <c r="AR86" s="189">
        <v>44197</v>
      </c>
      <c r="AS86" s="152">
        <v>6134857.1030000001</v>
      </c>
      <c r="AT86" s="152">
        <f>+AS86/12</f>
        <v>511238.09191666666</v>
      </c>
      <c r="AU86" s="152">
        <v>511238.09</v>
      </c>
      <c r="AV86" s="152">
        <v>511238.09</v>
      </c>
      <c r="AW86" s="12"/>
      <c r="AX86" s="12"/>
      <c r="AY86" s="12"/>
      <c r="AZ86" s="152"/>
      <c r="BA86" s="190">
        <f>SUM(AT86:AZ86)</f>
        <v>1533714.2719166668</v>
      </c>
      <c r="BB86" s="152"/>
      <c r="BC86" s="152"/>
      <c r="BD86" s="152"/>
      <c r="BE86" s="152"/>
    </row>
    <row r="87" spans="42:57" x14ac:dyDescent="0.2">
      <c r="AR87" s="191" t="s">
        <v>7</v>
      </c>
      <c r="AS87" s="156">
        <f>SUM(AS86)</f>
        <v>6134857.1030000001</v>
      </c>
      <c r="AT87" s="156">
        <f t="shared" ref="AT87:BB87" si="12">SUM(AT86:AT86)</f>
        <v>511238.09191666666</v>
      </c>
      <c r="AU87" s="156">
        <f t="shared" si="12"/>
        <v>511238.09</v>
      </c>
      <c r="AV87" s="156">
        <f t="shared" si="12"/>
        <v>511238.09</v>
      </c>
      <c r="AW87" s="156">
        <f t="shared" si="12"/>
        <v>0</v>
      </c>
      <c r="AX87" s="156">
        <f t="shared" si="12"/>
        <v>0</v>
      </c>
      <c r="AY87" s="156">
        <f t="shared" si="12"/>
        <v>0</v>
      </c>
      <c r="AZ87" s="156">
        <f t="shared" si="12"/>
        <v>0</v>
      </c>
      <c r="BA87" s="192">
        <f>SUM(BA86:BA86)</f>
        <v>1533714.2719166668</v>
      </c>
      <c r="BB87" s="156">
        <f t="shared" si="12"/>
        <v>0</v>
      </c>
      <c r="BC87" s="156">
        <f>SUM(BC86:BC86)-0.01+0.01</f>
        <v>0</v>
      </c>
      <c r="BD87" s="156">
        <f>SUM(BD86:BD86)</f>
        <v>0</v>
      </c>
      <c r="BE87" s="156">
        <f>SUM(BE86:BE86)</f>
        <v>0</v>
      </c>
    </row>
    <row r="88" spans="42:57" ht="13.5" thickBot="1" x14ac:dyDescent="0.25">
      <c r="AR88" s="193" t="s">
        <v>34</v>
      </c>
      <c r="AS88" s="194"/>
      <c r="AT88" s="194"/>
      <c r="AU88" s="195"/>
      <c r="AV88" s="195"/>
      <c r="AW88" s="196"/>
      <c r="AX88" s="196"/>
      <c r="AY88" s="196"/>
      <c r="AZ88" s="196"/>
      <c r="BA88" s="198">
        <f>+BA87</f>
        <v>1533714.2719166668</v>
      </c>
      <c r="BB88" s="197"/>
      <c r="BC88" s="197"/>
      <c r="BD88" s="197"/>
      <c r="BE88" s="197"/>
    </row>
    <row r="92" spans="42:57" ht="15" x14ac:dyDescent="0.25">
      <c r="AR92" s="593" t="s">
        <v>81</v>
      </c>
      <c r="AS92" s="593"/>
      <c r="AT92" s="593"/>
      <c r="AU92" s="581" t="s">
        <v>82</v>
      </c>
      <c r="AV92" s="581"/>
    </row>
    <row r="93" spans="42:57" x14ac:dyDescent="0.2">
      <c r="AR93" s="595" t="s">
        <v>80</v>
      </c>
      <c r="AS93" s="595"/>
      <c r="AT93" s="595"/>
      <c r="AU93" s="566">
        <f>+AS86</f>
        <v>6134857.1030000001</v>
      </c>
      <c r="AV93" s="566"/>
    </row>
    <row r="94" spans="42:57" x14ac:dyDescent="0.2">
      <c r="AR94" s="587" t="s">
        <v>99</v>
      </c>
      <c r="AS94" s="587"/>
      <c r="AT94" s="587"/>
      <c r="AU94" s="594">
        <f>+BA87</f>
        <v>1533714.2719166668</v>
      </c>
      <c r="AV94" s="594"/>
    </row>
    <row r="95" spans="42:57" ht="34.15" customHeight="1" x14ac:dyDescent="0.2">
      <c r="AR95" s="591" t="s">
        <v>446</v>
      </c>
      <c r="AS95" s="591"/>
      <c r="AT95" s="591"/>
      <c r="AU95" s="592">
        <f>+AU93-AU94</f>
        <v>4601142.8310833331</v>
      </c>
      <c r="AV95" s="592"/>
    </row>
  </sheetData>
  <mergeCells count="58">
    <mergeCell ref="I62:R62"/>
    <mergeCell ref="AR77:AV77"/>
    <mergeCell ref="AA55:AB55"/>
    <mergeCell ref="A46:W46"/>
    <mergeCell ref="X46:Y46"/>
    <mergeCell ref="AR54:AR61"/>
    <mergeCell ref="AA61:AB61"/>
    <mergeCell ref="AA59:AB59"/>
    <mergeCell ref="AC58:AN58"/>
    <mergeCell ref="AC59:AN59"/>
    <mergeCell ref="AC60:AN60"/>
    <mergeCell ref="AC61:AN61"/>
    <mergeCell ref="I61:R61"/>
    <mergeCell ref="AA58:AB58"/>
    <mergeCell ref="AR63:AU63"/>
    <mergeCell ref="AR67:AV67"/>
    <mergeCell ref="AU95:AV95"/>
    <mergeCell ref="AR92:AT92"/>
    <mergeCell ref="AU92:AV92"/>
    <mergeCell ref="AR94:AT94"/>
    <mergeCell ref="AU94:AV94"/>
    <mergeCell ref="AR95:AT95"/>
    <mergeCell ref="AU93:AV93"/>
    <mergeCell ref="AR93:AT93"/>
    <mergeCell ref="AR66:AV66"/>
    <mergeCell ref="AR64:AV64"/>
    <mergeCell ref="AR68:AV68"/>
    <mergeCell ref="AA60:AB60"/>
    <mergeCell ref="Z70:AL70"/>
    <mergeCell ref="AR69:AV69"/>
    <mergeCell ref="A7:Z7"/>
    <mergeCell ref="A8:Z8"/>
    <mergeCell ref="A9:Z9"/>
    <mergeCell ref="B12:B19"/>
    <mergeCell ref="B24:D24"/>
    <mergeCell ref="E24:F24"/>
    <mergeCell ref="K24:Z24"/>
    <mergeCell ref="B25:D25"/>
    <mergeCell ref="E25:F25"/>
    <mergeCell ref="K25:Z25"/>
    <mergeCell ref="B26:D26"/>
    <mergeCell ref="E26:F26"/>
    <mergeCell ref="K26:Z26"/>
    <mergeCell ref="B27:D27"/>
    <mergeCell ref="E27:F27"/>
    <mergeCell ref="K27:Z27"/>
    <mergeCell ref="L28:M28"/>
    <mergeCell ref="R28:S28"/>
    <mergeCell ref="L29:M29"/>
    <mergeCell ref="R29:S29"/>
    <mergeCell ref="Z47:AP47"/>
    <mergeCell ref="Z48:AP48"/>
    <mergeCell ref="AQ46:BC46"/>
    <mergeCell ref="AQ47:BC47"/>
    <mergeCell ref="AQ48:BC48"/>
    <mergeCell ref="Z46:AP46"/>
    <mergeCell ref="X44:Y44"/>
    <mergeCell ref="X45:Y45"/>
  </mergeCells>
  <hyperlinks>
    <hyperlink ref="AN70" location="'ESTADO DE RENDIMIENTO'!C19" display="'ESTADO DE RENDIMIENTO'!C19"/>
  </hyperlink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2"/>
  <dimension ref="A1:AA2311"/>
  <sheetViews>
    <sheetView topLeftCell="A28" workbookViewId="0">
      <selection activeCell="K43" sqref="K43"/>
    </sheetView>
  </sheetViews>
  <sheetFormatPr baseColWidth="10" defaultColWidth="15.42578125" defaultRowHeight="15" x14ac:dyDescent="0.2"/>
  <cols>
    <col min="1" max="1" width="51.85546875" style="19" customWidth="1"/>
    <col min="2" max="2" width="15.42578125" style="16" customWidth="1"/>
    <col min="3" max="4" width="15.42578125" style="16" hidden="1" customWidth="1"/>
    <col min="5" max="6" width="15.42578125" style="16" customWidth="1"/>
    <col min="7" max="7" width="15.42578125" style="15" customWidth="1"/>
    <col min="8" max="8" width="15.42578125" style="16" customWidth="1"/>
    <col min="9" max="9" width="16" style="14" customWidth="1"/>
    <col min="10" max="10" width="18.140625" style="14" customWidth="1"/>
    <col min="11" max="11" width="18" style="14" customWidth="1"/>
    <col min="12" max="14" width="18" style="38" customWidth="1"/>
    <col min="15" max="15" width="15.42578125" style="14" customWidth="1"/>
    <col min="16" max="16" width="15.42578125" style="14"/>
    <col min="17" max="17" width="15.7109375" style="14" customWidth="1"/>
    <col min="18" max="18" width="15.42578125" style="14"/>
    <col min="19" max="19" width="17.28515625" style="14" bestFit="1" customWidth="1"/>
    <col min="20" max="27" width="15.42578125" style="14"/>
    <col min="28" max="16384" width="15.42578125" style="6"/>
  </cols>
  <sheetData>
    <row r="1" spans="1:27" x14ac:dyDescent="0.2">
      <c r="A1" s="13"/>
    </row>
    <row r="2" spans="1:27" x14ac:dyDescent="0.2">
      <c r="A2" s="13"/>
    </row>
    <row r="3" spans="1:27" ht="28.5" customHeight="1" x14ac:dyDescent="0.25">
      <c r="A3" s="535" t="s">
        <v>1</v>
      </c>
      <c r="B3" s="535"/>
      <c r="C3" s="535"/>
      <c r="D3" s="535"/>
      <c r="E3" s="535"/>
      <c r="F3" s="535"/>
      <c r="G3" s="535"/>
      <c r="H3" s="535"/>
      <c r="I3" s="535"/>
      <c r="J3" s="535"/>
      <c r="K3" s="535"/>
    </row>
    <row r="4" spans="1:27" ht="18" customHeight="1" x14ac:dyDescent="0.25">
      <c r="A4" s="535" t="s">
        <v>97</v>
      </c>
      <c r="B4" s="535"/>
      <c r="C4" s="535"/>
      <c r="D4" s="535"/>
      <c r="E4" s="535"/>
      <c r="F4" s="535"/>
      <c r="G4" s="535"/>
      <c r="H4" s="535"/>
      <c r="I4" s="535"/>
      <c r="J4" s="535"/>
      <c r="K4" s="535"/>
    </row>
    <row r="5" spans="1:27" ht="15.75" customHeight="1" x14ac:dyDescent="0.25">
      <c r="A5" s="536" t="s">
        <v>293</v>
      </c>
      <c r="B5" s="536"/>
      <c r="C5" s="536"/>
      <c r="D5" s="536"/>
      <c r="E5" s="536"/>
      <c r="F5" s="536"/>
      <c r="G5" s="536"/>
      <c r="H5" s="536"/>
      <c r="I5" s="536"/>
      <c r="J5" s="536"/>
      <c r="K5" s="536"/>
    </row>
    <row r="6" spans="1:27" ht="16.5" thickBot="1" x14ac:dyDescent="0.3">
      <c r="A6" s="535" t="s">
        <v>0</v>
      </c>
      <c r="B6" s="535"/>
      <c r="C6" s="535"/>
      <c r="D6" s="535"/>
      <c r="E6" s="535"/>
      <c r="F6" s="535"/>
      <c r="G6" s="535"/>
      <c r="H6" s="535"/>
      <c r="I6" s="535"/>
      <c r="J6" s="535"/>
      <c r="K6" s="535"/>
    </row>
    <row r="7" spans="1:27" ht="72" thickBot="1" x14ac:dyDescent="0.25">
      <c r="A7" s="23" t="s">
        <v>2</v>
      </c>
      <c r="B7" s="24" t="s">
        <v>35</v>
      </c>
      <c r="C7" s="181" t="s">
        <v>109</v>
      </c>
      <c r="D7" s="181" t="s">
        <v>110</v>
      </c>
      <c r="E7" s="24" t="s">
        <v>36</v>
      </c>
      <c r="F7" s="24" t="s">
        <v>37</v>
      </c>
      <c r="G7" s="25" t="s">
        <v>38</v>
      </c>
      <c r="H7" s="24" t="s">
        <v>39</v>
      </c>
      <c r="I7" s="133" t="s">
        <v>111</v>
      </c>
      <c r="J7" s="26" t="s">
        <v>294</v>
      </c>
      <c r="K7" s="134" t="s">
        <v>295</v>
      </c>
      <c r="O7" s="27"/>
      <c r="P7" s="27"/>
      <c r="Q7" s="27"/>
    </row>
    <row r="8" spans="1:27" x14ac:dyDescent="0.2">
      <c r="A8" s="28" t="s">
        <v>3</v>
      </c>
      <c r="B8" s="29"/>
      <c r="C8" s="182"/>
      <c r="D8" s="182"/>
      <c r="E8" s="29"/>
      <c r="F8" s="29"/>
      <c r="G8" s="30"/>
      <c r="H8" s="29"/>
      <c r="I8" s="128"/>
      <c r="J8" s="31"/>
      <c r="K8" s="135"/>
      <c r="O8" s="27"/>
      <c r="P8" s="27"/>
      <c r="Q8" s="27"/>
    </row>
    <row r="9" spans="1:27" x14ac:dyDescent="0.2">
      <c r="A9" s="32" t="s">
        <v>4</v>
      </c>
      <c r="B9" s="104"/>
      <c r="C9" s="104"/>
      <c r="D9" s="104"/>
      <c r="E9" s="104"/>
      <c r="F9" s="104"/>
      <c r="G9" s="105"/>
      <c r="H9" s="104"/>
      <c r="I9" s="33"/>
      <c r="J9" s="33"/>
      <c r="K9" s="136"/>
      <c r="O9" s="34"/>
      <c r="P9" s="34"/>
      <c r="Q9" s="34"/>
    </row>
    <row r="10" spans="1:27" ht="13.5" customHeight="1" x14ac:dyDescent="0.25">
      <c r="A10" s="35" t="s">
        <v>40</v>
      </c>
      <c r="B10" s="106">
        <v>3532273.38</v>
      </c>
      <c r="C10" s="106"/>
      <c r="D10" s="106"/>
      <c r="E10" s="106">
        <v>59760.23</v>
      </c>
      <c r="F10" s="106">
        <v>1242309.4099999999</v>
      </c>
      <c r="G10" s="107">
        <f>+F10-E10</f>
        <v>1182549.18</v>
      </c>
      <c r="H10" s="106">
        <f>+B10-G10</f>
        <v>2349724.2000000002</v>
      </c>
      <c r="I10" s="98">
        <f>+H10</f>
        <v>2349724.2000000002</v>
      </c>
      <c r="J10" s="99">
        <f>+E10</f>
        <v>59760.23</v>
      </c>
      <c r="K10" s="137">
        <f>+I10-J10</f>
        <v>2289963.9700000002</v>
      </c>
      <c r="O10" s="38"/>
      <c r="P10" s="38"/>
      <c r="Q10" s="38"/>
    </row>
    <row r="11" spans="1:27" ht="15.75" customHeight="1" x14ac:dyDescent="0.25">
      <c r="A11" s="35" t="s">
        <v>5</v>
      </c>
      <c r="B11" s="106">
        <v>18625</v>
      </c>
      <c r="C11" s="106"/>
      <c r="D11" s="106"/>
      <c r="E11" s="106">
        <v>310.33</v>
      </c>
      <c r="F11" s="106">
        <v>8844.49</v>
      </c>
      <c r="G11" s="107">
        <f t="shared" ref="G11:G27" si="0">+F11-E11</f>
        <v>8534.16</v>
      </c>
      <c r="H11" s="106">
        <f>+B11-G11</f>
        <v>10090.84</v>
      </c>
      <c r="I11" s="98">
        <f>+H11</f>
        <v>10090.84</v>
      </c>
      <c r="J11" s="99">
        <f>+E11</f>
        <v>310.33</v>
      </c>
      <c r="K11" s="137">
        <f>+I11-J11</f>
        <v>9780.51</v>
      </c>
      <c r="O11" s="39"/>
      <c r="P11" s="39"/>
      <c r="Q11" s="38"/>
    </row>
    <row r="12" spans="1:27" ht="28.5" customHeight="1" x14ac:dyDescent="0.25">
      <c r="A12" s="40" t="s">
        <v>6</v>
      </c>
      <c r="B12" s="120">
        <v>1682506.79</v>
      </c>
      <c r="C12" s="120"/>
      <c r="D12" s="120"/>
      <c r="E12" s="120">
        <v>28041.65</v>
      </c>
      <c r="F12" s="120">
        <v>275440.44</v>
      </c>
      <c r="G12" s="107">
        <f t="shared" si="0"/>
        <v>247398.79</v>
      </c>
      <c r="H12" s="106">
        <f>+B12-G12</f>
        <v>1435108</v>
      </c>
      <c r="I12" s="98">
        <f>+H12</f>
        <v>1435108</v>
      </c>
      <c r="J12" s="99">
        <f>+E12</f>
        <v>28041.65</v>
      </c>
      <c r="K12" s="137">
        <f>+I12-J12</f>
        <v>1407066.35</v>
      </c>
      <c r="O12" s="38"/>
      <c r="P12" s="38"/>
      <c r="Q12" s="38"/>
    </row>
    <row r="13" spans="1:27" s="17" customFormat="1" ht="12.75" customHeight="1" x14ac:dyDescent="0.2">
      <c r="A13" s="41" t="s">
        <v>17</v>
      </c>
      <c r="B13" s="108"/>
      <c r="C13" s="100"/>
      <c r="D13" s="100"/>
      <c r="E13" s="108"/>
      <c r="F13" s="108"/>
      <c r="G13" s="109">
        <f>SUM(G10:G12)</f>
        <v>1438482.13</v>
      </c>
      <c r="H13" s="108">
        <f>SUM(H10:H12)</f>
        <v>3794923.04</v>
      </c>
      <c r="I13" s="100">
        <f>SUM(I10:I12)</f>
        <v>3794923.04</v>
      </c>
      <c r="J13" s="100">
        <f>SUM(J10:J12)</f>
        <v>88112.21</v>
      </c>
      <c r="K13" s="138">
        <f>SUM(K10:K12)</f>
        <v>3706810.83</v>
      </c>
      <c r="L13" s="38"/>
      <c r="M13" s="38"/>
      <c r="N13" s="38"/>
      <c r="O13" s="42"/>
      <c r="P13" s="42"/>
      <c r="Q13" s="42"/>
      <c r="R13" s="14"/>
      <c r="S13" s="14"/>
      <c r="T13" s="14"/>
      <c r="U13" s="14"/>
      <c r="V13" s="14"/>
      <c r="W13" s="14"/>
      <c r="X13" s="14"/>
      <c r="Y13" s="14"/>
      <c r="Z13" s="14"/>
      <c r="AA13" s="14"/>
    </row>
    <row r="14" spans="1:27" s="17" customFormat="1" ht="18" customHeight="1" x14ac:dyDescent="0.2">
      <c r="A14" s="43" t="s">
        <v>8</v>
      </c>
      <c r="B14" s="121"/>
      <c r="C14" s="121"/>
      <c r="D14" s="121"/>
      <c r="E14" s="121"/>
      <c r="F14" s="121"/>
      <c r="G14" s="107"/>
      <c r="H14" s="106"/>
      <c r="I14" s="12"/>
      <c r="J14" s="45"/>
      <c r="K14" s="139"/>
      <c r="L14" s="38"/>
      <c r="M14" s="38"/>
      <c r="N14" s="38"/>
      <c r="O14" s="46"/>
      <c r="P14" s="46"/>
      <c r="Q14" s="46"/>
      <c r="R14" s="14"/>
      <c r="S14" s="14"/>
      <c r="T14" s="14"/>
      <c r="U14" s="14"/>
      <c r="V14" s="14"/>
      <c r="W14" s="14"/>
      <c r="X14" s="14"/>
      <c r="Y14" s="14"/>
      <c r="Z14" s="14"/>
      <c r="AA14" s="14"/>
    </row>
    <row r="15" spans="1:27" x14ac:dyDescent="0.2">
      <c r="A15" s="47" t="s">
        <v>9</v>
      </c>
      <c r="B15" s="106">
        <v>43113367.170000002</v>
      </c>
      <c r="C15" s="106"/>
      <c r="D15" s="106"/>
      <c r="E15" s="106">
        <v>1437111.57</v>
      </c>
      <c r="F15" s="106">
        <v>19736740.190000001</v>
      </c>
      <c r="G15" s="107">
        <f t="shared" si="0"/>
        <v>18299628.620000001</v>
      </c>
      <c r="H15" s="106">
        <f>+B15-G15</f>
        <v>24813738.550000001</v>
      </c>
      <c r="I15" s="101">
        <f>+H15</f>
        <v>24813738.550000001</v>
      </c>
      <c r="J15" s="101">
        <f>+E15</f>
        <v>1437111.57</v>
      </c>
      <c r="K15" s="140">
        <f>+I15-J15</f>
        <v>23376626.98</v>
      </c>
      <c r="O15" s="38"/>
      <c r="P15" s="38"/>
      <c r="Q15" s="38"/>
    </row>
    <row r="16" spans="1:27" x14ac:dyDescent="0.2">
      <c r="A16" s="35" t="s">
        <v>10</v>
      </c>
      <c r="B16" s="106">
        <v>16562039.52</v>
      </c>
      <c r="C16" s="106"/>
      <c r="D16" s="106"/>
      <c r="E16" s="106">
        <v>871554.03</v>
      </c>
      <c r="F16" s="106">
        <v>7393099.9100000001</v>
      </c>
      <c r="G16" s="107">
        <f t="shared" si="0"/>
        <v>6521545.8799999999</v>
      </c>
      <c r="H16" s="106">
        <f>+B16-G16</f>
        <v>10040493.640000001</v>
      </c>
      <c r="I16" s="101">
        <f>+H16</f>
        <v>10040493.640000001</v>
      </c>
      <c r="J16" s="101">
        <f>+E16</f>
        <v>871554.03</v>
      </c>
      <c r="K16" s="140">
        <f>+I16-J16</f>
        <v>9168939.6100000013</v>
      </c>
      <c r="O16" s="38"/>
      <c r="P16" s="38"/>
      <c r="Q16" s="38"/>
      <c r="U16" s="71">
        <f>+U19-U17</f>
        <v>-4128</v>
      </c>
    </row>
    <row r="17" spans="1:27" x14ac:dyDescent="0.2">
      <c r="A17" s="35" t="s">
        <v>11</v>
      </c>
      <c r="B17" s="106">
        <f>302693.65+37736.67</f>
        <v>340430.32</v>
      </c>
      <c r="C17" s="106"/>
      <c r="D17" s="106"/>
      <c r="E17" s="106">
        <f>7969.44+628.89</f>
        <v>8598.33</v>
      </c>
      <c r="F17" s="106">
        <f>180407.39+37733.67</f>
        <v>218141.06</v>
      </c>
      <c r="G17" s="107">
        <f t="shared" si="0"/>
        <v>209542.73</v>
      </c>
      <c r="H17" s="106">
        <f>+B17-G17</f>
        <v>130887.59</v>
      </c>
      <c r="I17" s="101">
        <f>+H17</f>
        <v>130887.59</v>
      </c>
      <c r="J17" s="101">
        <f>+E17</f>
        <v>8598.33</v>
      </c>
      <c r="K17" s="140">
        <f>+I17-J17</f>
        <v>122289.26</v>
      </c>
      <c r="O17" s="38"/>
      <c r="P17" s="38"/>
      <c r="Q17" s="38"/>
      <c r="U17" s="71">
        <f>+R19-T19</f>
        <v>73029109.620000005</v>
      </c>
    </row>
    <row r="18" spans="1:27" s="17" customFormat="1" x14ac:dyDescent="0.2">
      <c r="A18" s="48" t="s">
        <v>17</v>
      </c>
      <c r="B18" s="100">
        <f>SUM(B10:B17)</f>
        <v>65249242.18</v>
      </c>
      <c r="C18" s="100">
        <f>SUM(C10:C17)</f>
        <v>0</v>
      </c>
      <c r="D18" s="100">
        <f>SUM(D10:D17)</f>
        <v>0</v>
      </c>
      <c r="E18" s="100">
        <f>SUM(E10:E17)</f>
        <v>2405376.14</v>
      </c>
      <c r="F18" s="100">
        <f>SUM(F10:F17)</f>
        <v>28874575.5</v>
      </c>
      <c r="G18" s="100">
        <f>SUM(G15:G17)</f>
        <v>25030717.23</v>
      </c>
      <c r="H18" s="100">
        <f>SUM(H15:H17)</f>
        <v>34985119.780000001</v>
      </c>
      <c r="I18" s="100">
        <f>SUM(I15:I17)</f>
        <v>34985119.780000001</v>
      </c>
      <c r="J18" s="102">
        <f>SUM(J15:J17)</f>
        <v>2317263.9300000002</v>
      </c>
      <c r="K18" s="141">
        <f>SUM(K15:K17)</f>
        <v>32667855.850000005</v>
      </c>
      <c r="L18" s="38"/>
      <c r="M18" s="38"/>
      <c r="N18" s="38"/>
      <c r="O18" s="42"/>
      <c r="P18" s="42"/>
      <c r="Q18" s="42"/>
      <c r="R18" s="49"/>
      <c r="S18" s="49"/>
      <c r="T18" s="49"/>
      <c r="U18" s="49" t="s">
        <v>41</v>
      </c>
      <c r="V18" s="14"/>
      <c r="W18" s="14"/>
      <c r="X18" s="14"/>
      <c r="Y18" s="14"/>
      <c r="Z18" s="14"/>
      <c r="AA18" s="14"/>
    </row>
    <row r="19" spans="1:27" s="17" customFormat="1" ht="17.25" customHeight="1" x14ac:dyDescent="0.2">
      <c r="A19" s="50" t="s">
        <v>42</v>
      </c>
      <c r="B19" s="121"/>
      <c r="C19" s="121"/>
      <c r="D19" s="121"/>
      <c r="E19" s="121"/>
      <c r="F19" s="121"/>
      <c r="G19" s="107"/>
      <c r="H19" s="106"/>
      <c r="I19" s="12"/>
      <c r="J19" s="45"/>
      <c r="K19" s="139"/>
      <c r="L19" s="38"/>
      <c r="M19" s="38"/>
      <c r="N19" s="38"/>
      <c r="O19" s="46"/>
      <c r="P19" s="46"/>
      <c r="Q19" s="46"/>
      <c r="R19" s="51">
        <v>123130061.08</v>
      </c>
      <c r="S19" s="51">
        <v>3470515.82</v>
      </c>
      <c r="T19" s="51">
        <v>50100951.460000001</v>
      </c>
      <c r="U19" s="52">
        <v>73024981.620000005</v>
      </c>
      <c r="V19" s="53"/>
      <c r="W19" s="52"/>
      <c r="X19" s="14"/>
      <c r="Y19" s="14"/>
      <c r="Z19" s="14"/>
      <c r="AA19" s="14"/>
    </row>
    <row r="20" spans="1:27" x14ac:dyDescent="0.2">
      <c r="A20" s="54" t="s">
        <v>12</v>
      </c>
      <c r="B20" s="106">
        <v>279153.78000000003</v>
      </c>
      <c r="C20" s="106"/>
      <c r="D20" s="106"/>
      <c r="E20" s="106">
        <v>15507.21</v>
      </c>
      <c r="F20" s="106">
        <v>105700.35</v>
      </c>
      <c r="G20" s="107">
        <f t="shared" si="0"/>
        <v>90193.140000000014</v>
      </c>
      <c r="H20" s="106">
        <f>+B20-G20</f>
        <v>188960.64000000001</v>
      </c>
      <c r="I20" s="101">
        <f>+H20</f>
        <v>188960.64000000001</v>
      </c>
      <c r="J20" s="101">
        <f>+E20</f>
        <v>15507.21</v>
      </c>
      <c r="K20" s="140">
        <f>+I20-J20</f>
        <v>173453.43000000002</v>
      </c>
      <c r="O20" s="38"/>
      <c r="P20" s="38"/>
      <c r="Q20" s="127"/>
      <c r="R20" s="55">
        <f>+B13+B18+B21+B30</f>
        <v>123130061.08</v>
      </c>
      <c r="S20" s="55">
        <f>+E13+E18+E21+E30</f>
        <v>3470515.8200000003</v>
      </c>
      <c r="T20" s="55">
        <f>+F13+F18+F21+F30</f>
        <v>50100951.450000003</v>
      </c>
      <c r="U20" s="52">
        <f>+R20-T20</f>
        <v>73029109.629999995</v>
      </c>
      <c r="V20" s="22"/>
    </row>
    <row r="21" spans="1:27" s="17" customFormat="1" ht="13.5" customHeight="1" x14ac:dyDescent="0.2">
      <c r="A21" s="41" t="s">
        <v>17</v>
      </c>
      <c r="B21" s="108">
        <f t="shared" ref="B21:K21" si="1">SUM(B20)</f>
        <v>279153.78000000003</v>
      </c>
      <c r="C21" s="108"/>
      <c r="D21" s="108"/>
      <c r="E21" s="108">
        <f t="shared" si="1"/>
        <v>15507.21</v>
      </c>
      <c r="F21" s="108">
        <f t="shared" si="1"/>
        <v>105700.35</v>
      </c>
      <c r="G21" s="109">
        <f t="shared" si="1"/>
        <v>90193.140000000014</v>
      </c>
      <c r="H21" s="108">
        <f t="shared" si="1"/>
        <v>188960.64000000001</v>
      </c>
      <c r="I21" s="100">
        <f t="shared" si="1"/>
        <v>188960.64000000001</v>
      </c>
      <c r="J21" s="100">
        <f t="shared" si="1"/>
        <v>15507.21</v>
      </c>
      <c r="K21" s="138">
        <f t="shared" si="1"/>
        <v>173453.43000000002</v>
      </c>
      <c r="L21" s="38"/>
      <c r="M21" s="38"/>
      <c r="N21" s="38"/>
      <c r="O21" s="42"/>
      <c r="P21" s="42"/>
      <c r="Q21" s="42"/>
      <c r="R21" s="119">
        <f>+R19-R20</f>
        <v>0</v>
      </c>
      <c r="S21" s="119">
        <f>+S19-S20</f>
        <v>0</v>
      </c>
      <c r="T21" s="119">
        <f>+T19-T20</f>
        <v>9.9999979138374329E-3</v>
      </c>
      <c r="U21" s="52">
        <f>+U19-U20</f>
        <v>-4128.0099999904633</v>
      </c>
      <c r="V21" s="14"/>
      <c r="W21" s="14"/>
      <c r="X21" s="14"/>
      <c r="Y21" s="14"/>
      <c r="Z21" s="14"/>
      <c r="AA21" s="14"/>
    </row>
    <row r="22" spans="1:27" s="17" customFormat="1" ht="16.5" customHeight="1" x14ac:dyDescent="0.2">
      <c r="A22" s="56" t="s">
        <v>43</v>
      </c>
      <c r="B22" s="121"/>
      <c r="C22" s="121"/>
      <c r="D22" s="121"/>
      <c r="E22" s="121"/>
      <c r="F22" s="121"/>
      <c r="G22" s="107"/>
      <c r="H22" s="106"/>
      <c r="I22" s="12"/>
      <c r="J22" s="45"/>
      <c r="K22" s="139"/>
      <c r="L22" s="38"/>
      <c r="M22" s="38"/>
      <c r="N22" s="38"/>
      <c r="O22" s="46"/>
      <c r="P22" s="46"/>
      <c r="Q22" s="46"/>
      <c r="R22" s="14"/>
      <c r="S22" s="14"/>
      <c r="T22" s="14"/>
      <c r="U22" s="14"/>
      <c r="V22" s="14"/>
      <c r="W22" s="14"/>
      <c r="X22" s="14"/>
      <c r="Y22" s="14"/>
      <c r="Z22" s="14"/>
      <c r="AA22" s="14"/>
    </row>
    <row r="23" spans="1:27" ht="12.75" customHeight="1" x14ac:dyDescent="0.2">
      <c r="A23" s="47" t="s">
        <v>16</v>
      </c>
      <c r="B23" s="106">
        <v>18111531.079999998</v>
      </c>
      <c r="C23" s="106"/>
      <c r="D23" s="106"/>
      <c r="E23" s="106">
        <v>298200.43</v>
      </c>
      <c r="F23" s="106">
        <v>6561432.8700000001</v>
      </c>
      <c r="G23" s="107">
        <f t="shared" si="0"/>
        <v>6263232.4400000004</v>
      </c>
      <c r="H23" s="106">
        <f>+B23-G23</f>
        <v>11848298.639999997</v>
      </c>
      <c r="I23" s="101">
        <f t="shared" ref="I23:I29" si="2">+H23</f>
        <v>11848298.639999997</v>
      </c>
      <c r="J23" s="101">
        <f>+E23</f>
        <v>298200.43</v>
      </c>
      <c r="K23" s="140">
        <f t="shared" ref="K23:K29" si="3">+I23-J23</f>
        <v>11550098.209999997</v>
      </c>
      <c r="O23" s="38"/>
      <c r="P23" s="38"/>
      <c r="Q23" s="38"/>
      <c r="R23" s="71"/>
      <c r="T23" s="22"/>
    </row>
    <row r="24" spans="1:27" ht="12.75" customHeight="1" x14ac:dyDescent="0.2">
      <c r="A24" s="35" t="s">
        <v>44</v>
      </c>
      <c r="B24" s="106">
        <v>19476215.120000001</v>
      </c>
      <c r="C24" s="106"/>
      <c r="D24" s="106"/>
      <c r="E24" s="106">
        <v>322382.49</v>
      </c>
      <c r="F24" s="106">
        <v>6159824.9299999997</v>
      </c>
      <c r="G24" s="107">
        <f>+F24-E24</f>
        <v>5837442.4399999995</v>
      </c>
      <c r="H24" s="106">
        <f>+B24-G24</f>
        <v>13638772.680000002</v>
      </c>
      <c r="I24" s="101">
        <f t="shared" si="2"/>
        <v>13638772.680000002</v>
      </c>
      <c r="J24" s="101">
        <f t="shared" ref="J24:J29" si="4">+E24</f>
        <v>322382.49</v>
      </c>
      <c r="K24" s="140">
        <f t="shared" si="3"/>
        <v>13316390.190000001</v>
      </c>
      <c r="O24" s="38"/>
      <c r="P24" s="38"/>
      <c r="Q24" s="38"/>
      <c r="T24" s="22"/>
    </row>
    <row r="25" spans="1:27" ht="12.75" customHeight="1" x14ac:dyDescent="0.2">
      <c r="A25" s="35" t="s">
        <v>45</v>
      </c>
      <c r="B25" s="106">
        <v>7102967.1100000003</v>
      </c>
      <c r="C25" s="106"/>
      <c r="D25" s="106"/>
      <c r="E25" s="106">
        <v>117068.92</v>
      </c>
      <c r="F25" s="106">
        <v>2309639.98</v>
      </c>
      <c r="G25" s="107">
        <f t="shared" si="0"/>
        <v>2192571.06</v>
      </c>
      <c r="H25" s="106">
        <f>+B25-G25</f>
        <v>4910396.0500000007</v>
      </c>
      <c r="I25" s="101">
        <f t="shared" si="2"/>
        <v>4910396.0500000007</v>
      </c>
      <c r="J25" s="101">
        <f t="shared" si="4"/>
        <v>117068.92</v>
      </c>
      <c r="K25" s="140">
        <f t="shared" si="3"/>
        <v>4793327.1300000008</v>
      </c>
      <c r="O25" s="38"/>
      <c r="P25" s="38"/>
      <c r="Q25" s="38"/>
    </row>
    <row r="26" spans="1:27" x14ac:dyDescent="0.2">
      <c r="A26" s="35" t="s">
        <v>46</v>
      </c>
      <c r="B26" s="106">
        <v>34810</v>
      </c>
      <c r="C26" s="106"/>
      <c r="D26" s="106"/>
      <c r="E26" s="106">
        <v>580.15</v>
      </c>
      <c r="F26" s="106">
        <v>14213.68</v>
      </c>
      <c r="G26" s="107">
        <f t="shared" si="0"/>
        <v>13633.53</v>
      </c>
      <c r="H26" s="106">
        <f>+B26-G26+3480.89</f>
        <v>24657.360000000001</v>
      </c>
      <c r="I26" s="101">
        <f t="shared" si="2"/>
        <v>24657.360000000001</v>
      </c>
      <c r="J26" s="101">
        <f t="shared" si="4"/>
        <v>580.15</v>
      </c>
      <c r="K26" s="140">
        <f t="shared" si="3"/>
        <v>24077.21</v>
      </c>
      <c r="O26" s="38"/>
      <c r="P26" s="38"/>
      <c r="Q26" s="38"/>
      <c r="S26" s="22"/>
      <c r="T26" s="22"/>
    </row>
    <row r="27" spans="1:27" ht="16.5" customHeight="1" x14ac:dyDescent="0.2">
      <c r="A27" s="40" t="s">
        <v>13</v>
      </c>
      <c r="B27" s="106">
        <v>2391117.7200000002</v>
      </c>
      <c r="C27" s="106"/>
      <c r="D27" s="106"/>
      <c r="E27" s="106">
        <v>59162.61</v>
      </c>
      <c r="F27" s="106">
        <v>1597359.25</v>
      </c>
      <c r="G27" s="107">
        <f t="shared" si="0"/>
        <v>1538196.64</v>
      </c>
      <c r="H27" s="106">
        <f>+B27-G27</f>
        <v>852921.08000000031</v>
      </c>
      <c r="I27" s="101">
        <f t="shared" si="2"/>
        <v>852921.08000000031</v>
      </c>
      <c r="J27" s="101">
        <f t="shared" si="4"/>
        <v>59162.61</v>
      </c>
      <c r="K27" s="140">
        <f t="shared" si="3"/>
        <v>793758.47000000032</v>
      </c>
      <c r="O27" s="38"/>
      <c r="P27" s="38"/>
      <c r="Q27" s="38"/>
    </row>
    <row r="28" spans="1:27" x14ac:dyDescent="0.2">
      <c r="A28" s="35" t="s">
        <v>14</v>
      </c>
      <c r="B28" s="106">
        <f>2024216.59+2658770.49</f>
        <v>4682987.08</v>
      </c>
      <c r="C28" s="106"/>
      <c r="D28" s="106"/>
      <c r="E28" s="106">
        <f>66991.36+88546.5</f>
        <v>155537.85999999999</v>
      </c>
      <c r="F28" s="106">
        <f>1078027.64+1115112.71</f>
        <v>2193140.3499999996</v>
      </c>
      <c r="G28" s="107">
        <f>+F28-E28</f>
        <v>2037602.4899999998</v>
      </c>
      <c r="H28" s="106">
        <f>+B28-G28</f>
        <v>2645384.5900000003</v>
      </c>
      <c r="I28" s="101">
        <f t="shared" si="2"/>
        <v>2645384.5900000003</v>
      </c>
      <c r="J28" s="101">
        <f t="shared" si="4"/>
        <v>155537.85999999999</v>
      </c>
      <c r="K28" s="140">
        <f t="shared" si="3"/>
        <v>2489846.7300000004</v>
      </c>
      <c r="O28" s="38"/>
      <c r="P28" s="38"/>
      <c r="Q28" s="38"/>
    </row>
    <row r="29" spans="1:27" ht="14.25" customHeight="1" x14ac:dyDescent="0.2">
      <c r="A29" s="35" t="s">
        <v>15</v>
      </c>
      <c r="B29" s="106">
        <v>5802037.0099999998</v>
      </c>
      <c r="C29" s="106"/>
      <c r="D29" s="106"/>
      <c r="E29" s="106">
        <v>96700.01</v>
      </c>
      <c r="F29" s="106">
        <v>2285064.54</v>
      </c>
      <c r="G29" s="107">
        <f>+F29-E29</f>
        <v>2188364.5300000003</v>
      </c>
      <c r="H29" s="106">
        <f>+B29-G29</f>
        <v>3613672.4799999995</v>
      </c>
      <c r="I29" s="101">
        <f t="shared" si="2"/>
        <v>3613672.4799999995</v>
      </c>
      <c r="J29" s="101">
        <f t="shared" si="4"/>
        <v>96700.01</v>
      </c>
      <c r="K29" s="140">
        <f t="shared" si="3"/>
        <v>3516972.4699999997</v>
      </c>
      <c r="O29" s="38"/>
      <c r="P29" s="38"/>
      <c r="Q29" s="38"/>
    </row>
    <row r="30" spans="1:27" ht="15" customHeight="1" x14ac:dyDescent="0.2">
      <c r="A30" s="41" t="s">
        <v>17</v>
      </c>
      <c r="B30" s="108">
        <f t="shared" ref="B30:K30" si="5">SUM(B23:B29)</f>
        <v>57601665.119999997</v>
      </c>
      <c r="C30" s="108">
        <f t="shared" si="5"/>
        <v>0</v>
      </c>
      <c r="D30" s="108">
        <f t="shared" si="5"/>
        <v>0</v>
      </c>
      <c r="E30" s="108">
        <f t="shared" si="5"/>
        <v>1049632.47</v>
      </c>
      <c r="F30" s="108">
        <f t="shared" si="5"/>
        <v>21120675.600000001</v>
      </c>
      <c r="G30" s="109">
        <f t="shared" si="5"/>
        <v>20071043.129999999</v>
      </c>
      <c r="H30" s="108">
        <f t="shared" si="5"/>
        <v>37534102.880000003</v>
      </c>
      <c r="I30" s="100">
        <f t="shared" si="5"/>
        <v>37534102.880000003</v>
      </c>
      <c r="J30" s="100">
        <f t="shared" si="5"/>
        <v>1049632.47</v>
      </c>
      <c r="K30" s="138">
        <f t="shared" si="5"/>
        <v>36484470.410000004</v>
      </c>
      <c r="O30" s="42"/>
      <c r="P30" s="42"/>
      <c r="Q30" s="42"/>
      <c r="R30" s="71"/>
      <c r="S30" s="71"/>
    </row>
    <row r="31" spans="1:27" s="17" customFormat="1" x14ac:dyDescent="0.2">
      <c r="A31" s="57" t="s">
        <v>19</v>
      </c>
      <c r="B31" s="44"/>
      <c r="C31" s="44"/>
      <c r="D31" s="44"/>
      <c r="E31" s="44"/>
      <c r="F31" s="44"/>
      <c r="G31" s="58"/>
      <c r="H31" s="44"/>
      <c r="I31" s="45"/>
      <c r="J31" s="45"/>
      <c r="K31" s="139"/>
      <c r="L31" s="38"/>
      <c r="M31" s="38"/>
      <c r="N31" s="38"/>
      <c r="O31" s="46"/>
      <c r="P31" s="46"/>
      <c r="Q31" s="46"/>
      <c r="R31" s="14"/>
      <c r="S31" s="253"/>
      <c r="T31" s="14"/>
      <c r="U31" s="14"/>
      <c r="V31" s="14"/>
      <c r="W31" s="14"/>
      <c r="X31" s="14"/>
      <c r="Y31" s="14"/>
      <c r="Z31" s="14"/>
      <c r="AA31" s="14"/>
    </row>
    <row r="32" spans="1:27" s="14" customFormat="1" x14ac:dyDescent="0.2">
      <c r="A32" s="35" t="s">
        <v>20</v>
      </c>
      <c r="B32" s="59">
        <v>280965035</v>
      </c>
      <c r="C32" s="59">
        <f>17487182.67-838304.58</f>
        <v>16648878.090000002</v>
      </c>
      <c r="D32" s="59">
        <f>+B32+C32</f>
        <v>297613913.08999997</v>
      </c>
      <c r="E32" s="59"/>
      <c r="F32" s="59"/>
      <c r="G32" s="60"/>
      <c r="H32" s="59"/>
      <c r="I32" s="129">
        <f>+D32</f>
        <v>297613913.08999997</v>
      </c>
      <c r="J32" s="124">
        <f>+I32*2%/12*2</f>
        <v>992046.37696666655</v>
      </c>
      <c r="K32" s="142">
        <f>+I32-J32</f>
        <v>296621866.71303332</v>
      </c>
      <c r="L32" s="38"/>
      <c r="M32" s="38"/>
      <c r="N32" s="38"/>
      <c r="O32" s="61"/>
      <c r="P32" s="61"/>
      <c r="Q32" s="61"/>
      <c r="S32" s="253"/>
    </row>
    <row r="33" spans="1:27" s="14" customFormat="1" x14ac:dyDescent="0.2">
      <c r="A33" s="35" t="s">
        <v>47</v>
      </c>
      <c r="B33" s="59"/>
      <c r="C33" s="59"/>
      <c r="D33" s="59"/>
      <c r="E33" s="59"/>
      <c r="F33" s="59"/>
      <c r="G33" s="60"/>
      <c r="H33" s="59"/>
      <c r="I33" s="129">
        <f>74203699.82+5106227.02-17487182.67</f>
        <v>61822744.169999987</v>
      </c>
      <c r="J33" s="93" t="s">
        <v>18</v>
      </c>
      <c r="K33" s="143">
        <f>+I33</f>
        <v>61822744.169999987</v>
      </c>
      <c r="L33" s="38"/>
      <c r="M33" s="38"/>
      <c r="N33" s="38"/>
      <c r="O33" s="61"/>
      <c r="P33" s="61"/>
      <c r="Q33" s="61"/>
      <c r="S33" s="253"/>
    </row>
    <row r="34" spans="1:27" x14ac:dyDescent="0.2">
      <c r="A34" s="35" t="s">
        <v>48</v>
      </c>
      <c r="B34" s="62" t="s">
        <v>18</v>
      </c>
      <c r="C34" s="62"/>
      <c r="D34" s="62"/>
      <c r="E34" s="62" t="s">
        <v>18</v>
      </c>
      <c r="F34" s="62"/>
      <c r="G34" s="63"/>
      <c r="H34" s="62"/>
      <c r="I34" s="130">
        <v>18653280</v>
      </c>
      <c r="J34" s="125" t="s">
        <v>18</v>
      </c>
      <c r="K34" s="144">
        <f>+I34</f>
        <v>18653280</v>
      </c>
      <c r="O34" s="64"/>
      <c r="P34" s="64"/>
      <c r="Q34" s="64"/>
      <c r="S34" s="71"/>
    </row>
    <row r="35" spans="1:27" x14ac:dyDescent="0.2">
      <c r="A35" s="41" t="s">
        <v>17</v>
      </c>
      <c r="B35" s="65">
        <f>SUM(B32:B34)</f>
        <v>280965035</v>
      </c>
      <c r="C35" s="65"/>
      <c r="D35" s="65"/>
      <c r="E35" s="65">
        <f>SUM(E32:E34)</f>
        <v>0</v>
      </c>
      <c r="F35" s="65"/>
      <c r="G35" s="65"/>
      <c r="H35" s="65"/>
      <c r="I35" s="123">
        <v>332388914.54000002</v>
      </c>
      <c r="J35" s="100">
        <f>SUM(J32:J34)</f>
        <v>992046.37696666655</v>
      </c>
      <c r="K35" s="138">
        <f>SUM(K32:K34)</f>
        <v>377097890.88303328</v>
      </c>
      <c r="O35" s="66"/>
      <c r="P35" s="66"/>
      <c r="Q35" s="66"/>
      <c r="S35" s="253"/>
    </row>
    <row r="36" spans="1:27" s="17" customFormat="1" x14ac:dyDescent="0.2">
      <c r="A36" s="67" t="s">
        <v>21</v>
      </c>
      <c r="B36" s="59"/>
      <c r="C36" s="59"/>
      <c r="D36" s="59"/>
      <c r="E36" s="59"/>
      <c r="F36" s="59"/>
      <c r="G36" s="60"/>
      <c r="H36" s="59"/>
      <c r="I36" s="131"/>
      <c r="J36" s="254"/>
      <c r="K36" s="255"/>
      <c r="L36" s="38"/>
      <c r="M36" s="38"/>
      <c r="N36" s="38"/>
      <c r="O36" s="61"/>
      <c r="P36" s="61"/>
      <c r="Q36" s="61"/>
      <c r="R36" s="14"/>
      <c r="S36" s="14"/>
      <c r="T36" s="14"/>
      <c r="U36" s="14"/>
      <c r="V36" s="14"/>
      <c r="W36" s="14"/>
      <c r="X36" s="14"/>
      <c r="Y36" s="14"/>
      <c r="Z36" s="14"/>
      <c r="AA36" s="14"/>
    </row>
    <row r="37" spans="1:27" x14ac:dyDescent="0.2">
      <c r="A37" s="68" t="s">
        <v>22</v>
      </c>
      <c r="B37" s="36"/>
      <c r="C37" s="36"/>
      <c r="D37" s="36"/>
      <c r="E37" s="36"/>
      <c r="F37" s="36"/>
      <c r="G37" s="37"/>
      <c r="H37" s="36"/>
      <c r="I37" s="132">
        <v>8855894.5439999998</v>
      </c>
      <c r="J37" s="126">
        <f>+I37*20%/12*2</f>
        <v>295196.48480000003</v>
      </c>
      <c r="K37" s="145">
        <f>+I37-J37</f>
        <v>8560698.0592</v>
      </c>
      <c r="O37" s="38"/>
      <c r="P37" s="38"/>
      <c r="Q37" s="38"/>
      <c r="S37" s="71"/>
      <c r="T37" s="22"/>
      <c r="U37" s="22"/>
    </row>
    <row r="38" spans="1:27" s="17" customFormat="1" ht="15.75" thickBot="1" x14ac:dyDescent="0.3">
      <c r="A38" s="4" t="s">
        <v>17</v>
      </c>
      <c r="B38" s="69">
        <f>+B35+B30+B21+B18</f>
        <v>404095096.07999998</v>
      </c>
      <c r="C38" s="36"/>
      <c r="D38" s="36"/>
      <c r="E38" s="69">
        <f>SUM(E37:E37)</f>
        <v>0</v>
      </c>
      <c r="F38" s="69"/>
      <c r="G38" s="70"/>
      <c r="H38" s="69"/>
      <c r="I38" s="146">
        <v>20434683.27</v>
      </c>
      <c r="J38" s="147">
        <f>SUM(J37:J37)</f>
        <v>295196.48480000003</v>
      </c>
      <c r="K38" s="148">
        <f>SUM(K37:K37)</f>
        <v>8560698.0592</v>
      </c>
      <c r="L38" s="38"/>
      <c r="M38" s="38"/>
      <c r="N38" s="38"/>
      <c r="O38" s="46"/>
      <c r="P38" s="46"/>
      <c r="Q38" s="46"/>
      <c r="R38" s="14"/>
      <c r="S38" s="14"/>
      <c r="T38" s="22"/>
      <c r="U38" s="22"/>
      <c r="V38" s="14"/>
      <c r="W38" s="14"/>
      <c r="X38" s="14"/>
      <c r="Y38" s="14"/>
      <c r="Z38" s="14"/>
      <c r="AA38" s="14"/>
    </row>
    <row r="39" spans="1:27" x14ac:dyDescent="0.2">
      <c r="A39" s="72" t="s">
        <v>23</v>
      </c>
      <c r="B39" s="73"/>
      <c r="C39" s="36"/>
      <c r="D39" s="36"/>
      <c r="E39" s="74"/>
      <c r="F39" s="73"/>
      <c r="G39" s="20"/>
      <c r="H39" s="73"/>
      <c r="I39" s="73"/>
      <c r="J39" s="73"/>
      <c r="K39" s="111">
        <f>+I13+I18+I21+I30+I35</f>
        <v>408892020.88</v>
      </c>
      <c r="P39" s="71"/>
      <c r="Q39" s="112"/>
      <c r="R39" s="112"/>
      <c r="S39" s="112"/>
      <c r="T39" s="112"/>
      <c r="U39" s="112"/>
    </row>
    <row r="40" spans="1:27" s="17" customFormat="1" ht="15.75" thickBot="1" x14ac:dyDescent="0.25">
      <c r="A40" s="72" t="s">
        <v>49</v>
      </c>
      <c r="B40" s="73"/>
      <c r="C40" s="183"/>
      <c r="D40" s="183"/>
      <c r="E40" s="74"/>
      <c r="F40" s="73"/>
      <c r="G40" s="20"/>
      <c r="H40" s="73"/>
      <c r="I40" s="73"/>
      <c r="J40" s="73"/>
      <c r="K40" s="110">
        <f>+J13+J18+J21+J30+J35</f>
        <v>4462562.1969666667</v>
      </c>
      <c r="L40" s="38"/>
      <c r="M40" s="38"/>
      <c r="N40" s="38"/>
      <c r="O40" s="14"/>
      <c r="P40" s="14"/>
      <c r="Q40" s="112"/>
      <c r="R40" s="248"/>
      <c r="S40" s="38"/>
      <c r="T40" s="112"/>
      <c r="U40" s="112"/>
      <c r="V40" s="14"/>
      <c r="W40" s="14"/>
      <c r="X40" s="14"/>
      <c r="Y40" s="14"/>
      <c r="Z40" s="14"/>
      <c r="AA40" s="14"/>
    </row>
    <row r="41" spans="1:27" x14ac:dyDescent="0.2">
      <c r="A41" s="72" t="s">
        <v>50</v>
      </c>
      <c r="B41" s="73"/>
      <c r="C41" s="73"/>
      <c r="D41" s="73"/>
      <c r="E41" s="74"/>
      <c r="F41" s="73"/>
      <c r="G41" s="20"/>
      <c r="H41" s="73"/>
      <c r="I41" s="73"/>
      <c r="J41" s="73"/>
      <c r="K41" s="256">
        <f>+K39-K40</f>
        <v>404429458.68303335</v>
      </c>
      <c r="L41" s="38" t="e">
        <f>+#REF!</f>
        <v>#REF!</v>
      </c>
      <c r="P41" s="71"/>
      <c r="Q41" s="112"/>
      <c r="R41" s="113"/>
      <c r="S41" s="112"/>
      <c r="T41" s="112"/>
      <c r="U41" s="112"/>
    </row>
    <row r="42" spans="1:27" x14ac:dyDescent="0.2">
      <c r="A42" s="72" t="s">
        <v>25</v>
      </c>
      <c r="B42" s="73"/>
      <c r="C42" s="73"/>
      <c r="D42" s="73"/>
      <c r="E42" s="75"/>
      <c r="F42" s="76"/>
      <c r="G42" s="77"/>
      <c r="H42" s="76"/>
      <c r="I42" s="76"/>
      <c r="J42" s="73"/>
      <c r="K42" s="111">
        <f>+I38</f>
        <v>20434683.27</v>
      </c>
      <c r="Q42" s="112"/>
      <c r="R42" s="112"/>
      <c r="S42" s="112"/>
      <c r="T42" s="112"/>
      <c r="U42" s="112"/>
    </row>
    <row r="43" spans="1:27" ht="15.75" thickBot="1" x14ac:dyDescent="0.25">
      <c r="A43" s="72" t="s">
        <v>51</v>
      </c>
      <c r="B43" s="73"/>
      <c r="C43" s="73"/>
      <c r="D43" s="73"/>
      <c r="E43" s="75"/>
      <c r="F43" s="76"/>
      <c r="G43" s="77"/>
      <c r="H43" s="76"/>
      <c r="I43" s="76"/>
      <c r="J43" s="73"/>
      <c r="K43" s="110">
        <f>+J38</f>
        <v>295196.48480000003</v>
      </c>
      <c r="L43" s="38" t="e">
        <f>+#REF!</f>
        <v>#REF!</v>
      </c>
      <c r="P43" s="71"/>
      <c r="Q43" s="112"/>
      <c r="R43" s="112"/>
      <c r="S43" s="112"/>
      <c r="T43" s="112"/>
      <c r="U43" s="112"/>
    </row>
    <row r="44" spans="1:27" ht="10.5" customHeight="1" x14ac:dyDescent="0.2">
      <c r="A44" s="72" t="s">
        <v>52</v>
      </c>
      <c r="B44" s="73"/>
      <c r="C44" s="73"/>
      <c r="D44" s="73"/>
      <c r="E44" s="75"/>
      <c r="F44" s="76"/>
      <c r="G44" s="77"/>
      <c r="H44" s="76"/>
      <c r="I44" s="76"/>
      <c r="J44" s="73"/>
      <c r="K44" s="256">
        <f>+K42-K43</f>
        <v>20139486.7852</v>
      </c>
      <c r="P44" s="22"/>
      <c r="Q44" s="112"/>
      <c r="R44" s="112"/>
      <c r="S44" s="112"/>
      <c r="T44" s="112"/>
      <c r="U44" s="112"/>
    </row>
    <row r="45" spans="1:27" ht="12" customHeight="1" thickBot="1" x14ac:dyDescent="0.25">
      <c r="A45" s="78" t="s">
        <v>24</v>
      </c>
      <c r="B45" s="79"/>
      <c r="C45" s="73"/>
      <c r="D45" s="73"/>
      <c r="E45" s="80"/>
      <c r="F45" s="79"/>
      <c r="G45" s="21"/>
      <c r="H45" s="79"/>
      <c r="I45" s="79"/>
      <c r="J45" s="79"/>
      <c r="K45" s="103">
        <f>+K41+K44</f>
        <v>424568945.46823335</v>
      </c>
      <c r="P45" s="22"/>
    </row>
    <row r="46" spans="1:27" s="17" customFormat="1" x14ac:dyDescent="0.2">
      <c r="A46" s="81"/>
      <c r="B46" s="16"/>
      <c r="C46" s="73"/>
      <c r="D46" s="73"/>
      <c r="E46" s="82"/>
      <c r="F46" s="82"/>
      <c r="G46" s="83"/>
      <c r="H46" s="82"/>
      <c r="I46" s="71"/>
      <c r="J46" s="14"/>
      <c r="K46" s="14"/>
      <c r="L46" s="38"/>
      <c r="M46" s="38"/>
      <c r="N46" s="38"/>
      <c r="O46" s="14"/>
      <c r="P46" s="22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</row>
    <row r="47" spans="1:27" s="18" customFormat="1" ht="15.75" customHeight="1" thickBot="1" x14ac:dyDescent="0.25">
      <c r="A47" s="81"/>
      <c r="B47" s="16"/>
      <c r="C47" s="79"/>
      <c r="D47" s="79"/>
      <c r="E47" s="16"/>
      <c r="F47" s="16"/>
      <c r="G47" s="15"/>
      <c r="H47" s="16"/>
      <c r="I47" s="14"/>
      <c r="J47" s="14"/>
      <c r="K47" s="14"/>
      <c r="L47" s="38"/>
      <c r="M47" s="38"/>
      <c r="N47" s="38"/>
      <c r="O47" s="14"/>
      <c r="P47" s="22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</row>
    <row r="48" spans="1:27" ht="13.5" customHeight="1" x14ac:dyDescent="0.2">
      <c r="A48" s="84"/>
    </row>
    <row r="49" spans="1:1" ht="15" customHeight="1" x14ac:dyDescent="0.2">
      <c r="A49" s="84"/>
    </row>
    <row r="50" spans="1:1" x14ac:dyDescent="0.2">
      <c r="A50" s="84"/>
    </row>
    <row r="51" spans="1:1" ht="11.25" customHeight="1" x14ac:dyDescent="0.2">
      <c r="A51" s="84"/>
    </row>
    <row r="52" spans="1:1" ht="16.5" customHeight="1" x14ac:dyDescent="0.2">
      <c r="A52" s="84"/>
    </row>
    <row r="53" spans="1:1" ht="16.5" customHeight="1" x14ac:dyDescent="0.2">
      <c r="A53" s="84"/>
    </row>
    <row r="54" spans="1:1" ht="17.25" customHeight="1" x14ac:dyDescent="0.2">
      <c r="A54" s="84"/>
    </row>
    <row r="55" spans="1:1" x14ac:dyDescent="0.2">
      <c r="A55" s="85"/>
    </row>
    <row r="56" spans="1:1" x14ac:dyDescent="0.2">
      <c r="A56" s="85"/>
    </row>
    <row r="57" spans="1:1" x14ac:dyDescent="0.2">
      <c r="A57" s="85"/>
    </row>
    <row r="58" spans="1:1" x14ac:dyDescent="0.2">
      <c r="A58" s="85"/>
    </row>
    <row r="59" spans="1:1" x14ac:dyDescent="0.2">
      <c r="A59" s="13"/>
    </row>
    <row r="60" spans="1:1" x14ac:dyDescent="0.2">
      <c r="A60" s="13"/>
    </row>
    <row r="61" spans="1:1" x14ac:dyDescent="0.2">
      <c r="A61" s="13"/>
    </row>
    <row r="62" spans="1:1" x14ac:dyDescent="0.2">
      <c r="A62" s="13"/>
    </row>
    <row r="63" spans="1:1" x14ac:dyDescent="0.2">
      <c r="A63" s="13"/>
    </row>
    <row r="64" spans="1:1" x14ac:dyDescent="0.2">
      <c r="A64" s="13"/>
    </row>
    <row r="65" spans="1:1" x14ac:dyDescent="0.2">
      <c r="A65" s="13"/>
    </row>
    <row r="66" spans="1:1" x14ac:dyDescent="0.2">
      <c r="A66" s="13"/>
    </row>
    <row r="67" spans="1:1" x14ac:dyDescent="0.2">
      <c r="A67" s="13"/>
    </row>
    <row r="68" spans="1:1" x14ac:dyDescent="0.2">
      <c r="A68" s="13"/>
    </row>
    <row r="69" spans="1:1" x14ac:dyDescent="0.2">
      <c r="A69" s="13"/>
    </row>
    <row r="70" spans="1:1" x14ac:dyDescent="0.2">
      <c r="A70" s="13"/>
    </row>
    <row r="71" spans="1:1" x14ac:dyDescent="0.2">
      <c r="A71" s="13"/>
    </row>
    <row r="72" spans="1:1" x14ac:dyDescent="0.2">
      <c r="A72" s="13"/>
    </row>
    <row r="73" spans="1:1" x14ac:dyDescent="0.2">
      <c r="A73" s="13"/>
    </row>
    <row r="74" spans="1:1" x14ac:dyDescent="0.2">
      <c r="A74" s="13"/>
    </row>
    <row r="75" spans="1:1" x14ac:dyDescent="0.2">
      <c r="A75" s="13"/>
    </row>
    <row r="76" spans="1:1" x14ac:dyDescent="0.2">
      <c r="A76" s="13"/>
    </row>
    <row r="77" spans="1:1" x14ac:dyDescent="0.2">
      <c r="A77" s="13"/>
    </row>
    <row r="78" spans="1:1" x14ac:dyDescent="0.2">
      <c r="A78" s="13"/>
    </row>
    <row r="79" spans="1:1" x14ac:dyDescent="0.2">
      <c r="A79" s="13"/>
    </row>
    <row r="80" spans="1:1" x14ac:dyDescent="0.2">
      <c r="A80" s="13"/>
    </row>
    <row r="81" spans="1:1" x14ac:dyDescent="0.2">
      <c r="A81" s="13"/>
    </row>
    <row r="82" spans="1:1" x14ac:dyDescent="0.2">
      <c r="A82" s="13"/>
    </row>
    <row r="83" spans="1:1" x14ac:dyDescent="0.2">
      <c r="A83" s="13"/>
    </row>
    <row r="84" spans="1:1" x14ac:dyDescent="0.2">
      <c r="A84" s="13"/>
    </row>
    <row r="85" spans="1:1" x14ac:dyDescent="0.2">
      <c r="A85" s="13"/>
    </row>
    <row r="86" spans="1:1" x14ac:dyDescent="0.2">
      <c r="A86" s="13"/>
    </row>
    <row r="87" spans="1:1" x14ac:dyDescent="0.2">
      <c r="A87" s="13"/>
    </row>
    <row r="88" spans="1:1" x14ac:dyDescent="0.2">
      <c r="A88" s="13"/>
    </row>
    <row r="89" spans="1:1" x14ac:dyDescent="0.2">
      <c r="A89" s="13"/>
    </row>
    <row r="90" spans="1:1" x14ac:dyDescent="0.2">
      <c r="A90" s="13"/>
    </row>
    <row r="91" spans="1:1" x14ac:dyDescent="0.2">
      <c r="A91" s="13"/>
    </row>
    <row r="92" spans="1:1" x14ac:dyDescent="0.2">
      <c r="A92" s="13"/>
    </row>
    <row r="93" spans="1:1" x14ac:dyDescent="0.2">
      <c r="A93" s="13"/>
    </row>
    <row r="94" spans="1:1" x14ac:dyDescent="0.2">
      <c r="A94" s="13"/>
    </row>
    <row r="95" spans="1:1" x14ac:dyDescent="0.2">
      <c r="A95" s="13"/>
    </row>
    <row r="96" spans="1:1" x14ac:dyDescent="0.2">
      <c r="A96" s="13"/>
    </row>
    <row r="97" spans="1:1" x14ac:dyDescent="0.2">
      <c r="A97" s="13"/>
    </row>
    <row r="98" spans="1:1" x14ac:dyDescent="0.2">
      <c r="A98" s="13"/>
    </row>
    <row r="99" spans="1:1" x14ac:dyDescent="0.2">
      <c r="A99" s="13"/>
    </row>
    <row r="100" spans="1:1" x14ac:dyDescent="0.2">
      <c r="A100" s="13"/>
    </row>
    <row r="101" spans="1:1" x14ac:dyDescent="0.2">
      <c r="A101" s="13"/>
    </row>
    <row r="102" spans="1:1" x14ac:dyDescent="0.2">
      <c r="A102" s="13"/>
    </row>
    <row r="103" spans="1:1" x14ac:dyDescent="0.2">
      <c r="A103" s="13"/>
    </row>
    <row r="104" spans="1:1" x14ac:dyDescent="0.2">
      <c r="A104" s="13"/>
    </row>
    <row r="105" spans="1:1" x14ac:dyDescent="0.2">
      <c r="A105" s="13"/>
    </row>
    <row r="106" spans="1:1" x14ac:dyDescent="0.2">
      <c r="A106" s="13"/>
    </row>
    <row r="107" spans="1:1" x14ac:dyDescent="0.2">
      <c r="A107" s="13"/>
    </row>
    <row r="108" spans="1:1" x14ac:dyDescent="0.2">
      <c r="A108" s="13"/>
    </row>
    <row r="109" spans="1:1" x14ac:dyDescent="0.2">
      <c r="A109" s="13"/>
    </row>
    <row r="110" spans="1:1" x14ac:dyDescent="0.2">
      <c r="A110" s="13"/>
    </row>
    <row r="111" spans="1:1" x14ac:dyDescent="0.2">
      <c r="A111" s="13"/>
    </row>
    <row r="112" spans="1:1" x14ac:dyDescent="0.2">
      <c r="A112" s="13"/>
    </row>
    <row r="113" spans="1:1" x14ac:dyDescent="0.2">
      <c r="A113" s="13"/>
    </row>
    <row r="114" spans="1:1" x14ac:dyDescent="0.2">
      <c r="A114" s="13"/>
    </row>
    <row r="115" spans="1:1" x14ac:dyDescent="0.2">
      <c r="A115" s="13"/>
    </row>
    <row r="116" spans="1:1" x14ac:dyDescent="0.2">
      <c r="A116" s="13"/>
    </row>
    <row r="117" spans="1:1" x14ac:dyDescent="0.2">
      <c r="A117" s="13"/>
    </row>
    <row r="118" spans="1:1" x14ac:dyDescent="0.2">
      <c r="A118" s="13"/>
    </row>
    <row r="119" spans="1:1" x14ac:dyDescent="0.2">
      <c r="A119" s="13"/>
    </row>
    <row r="120" spans="1:1" x14ac:dyDescent="0.2">
      <c r="A120" s="13"/>
    </row>
    <row r="121" spans="1:1" x14ac:dyDescent="0.2">
      <c r="A121" s="13"/>
    </row>
    <row r="122" spans="1:1" x14ac:dyDescent="0.2">
      <c r="A122" s="13"/>
    </row>
    <row r="123" spans="1:1" x14ac:dyDescent="0.2">
      <c r="A123" s="13"/>
    </row>
    <row r="124" spans="1:1" x14ac:dyDescent="0.2">
      <c r="A124" s="13"/>
    </row>
    <row r="125" spans="1:1" x14ac:dyDescent="0.2">
      <c r="A125" s="13"/>
    </row>
    <row r="126" spans="1:1" x14ac:dyDescent="0.2">
      <c r="A126" s="13"/>
    </row>
    <row r="127" spans="1:1" x14ac:dyDescent="0.2">
      <c r="A127" s="13"/>
    </row>
    <row r="128" spans="1:1" x14ac:dyDescent="0.2">
      <c r="A128" s="13"/>
    </row>
    <row r="129" spans="1:1" x14ac:dyDescent="0.2">
      <c r="A129" s="13"/>
    </row>
    <row r="130" spans="1:1" x14ac:dyDescent="0.2">
      <c r="A130" s="13"/>
    </row>
    <row r="131" spans="1:1" x14ac:dyDescent="0.2">
      <c r="A131" s="13"/>
    </row>
    <row r="132" spans="1:1" x14ac:dyDescent="0.2">
      <c r="A132" s="13"/>
    </row>
    <row r="133" spans="1:1" x14ac:dyDescent="0.2">
      <c r="A133" s="13"/>
    </row>
    <row r="134" spans="1:1" x14ac:dyDescent="0.2">
      <c r="A134" s="13"/>
    </row>
    <row r="135" spans="1:1" x14ac:dyDescent="0.2">
      <c r="A135" s="13"/>
    </row>
    <row r="136" spans="1:1" x14ac:dyDescent="0.2">
      <c r="A136" s="13"/>
    </row>
    <row r="137" spans="1:1" x14ac:dyDescent="0.2">
      <c r="A137" s="13"/>
    </row>
    <row r="138" spans="1:1" x14ac:dyDescent="0.2">
      <c r="A138" s="13"/>
    </row>
    <row r="139" spans="1:1" x14ac:dyDescent="0.2">
      <c r="A139" s="13"/>
    </row>
    <row r="140" spans="1:1" x14ac:dyDescent="0.2">
      <c r="A140" s="13"/>
    </row>
    <row r="141" spans="1:1" x14ac:dyDescent="0.2">
      <c r="A141" s="13"/>
    </row>
    <row r="142" spans="1:1" x14ac:dyDescent="0.2">
      <c r="A142" s="13"/>
    </row>
    <row r="143" spans="1:1" x14ac:dyDescent="0.2">
      <c r="A143" s="13"/>
    </row>
    <row r="144" spans="1:1" x14ac:dyDescent="0.2">
      <c r="A144" s="13"/>
    </row>
    <row r="145" spans="1:1" x14ac:dyDescent="0.2">
      <c r="A145" s="13"/>
    </row>
    <row r="146" spans="1:1" x14ac:dyDescent="0.2">
      <c r="A146" s="13"/>
    </row>
    <row r="147" spans="1:1" x14ac:dyDescent="0.2">
      <c r="A147" s="13"/>
    </row>
    <row r="148" spans="1:1" x14ac:dyDescent="0.2">
      <c r="A148" s="13"/>
    </row>
    <row r="149" spans="1:1" x14ac:dyDescent="0.2">
      <c r="A149" s="13"/>
    </row>
    <row r="150" spans="1:1" x14ac:dyDescent="0.2">
      <c r="A150" s="13"/>
    </row>
    <row r="151" spans="1:1" x14ac:dyDescent="0.2">
      <c r="A151" s="13"/>
    </row>
    <row r="152" spans="1:1" x14ac:dyDescent="0.2">
      <c r="A152" s="13"/>
    </row>
    <row r="153" spans="1:1" x14ac:dyDescent="0.2">
      <c r="A153" s="13"/>
    </row>
    <row r="154" spans="1:1" x14ac:dyDescent="0.2">
      <c r="A154" s="13"/>
    </row>
    <row r="155" spans="1:1" x14ac:dyDescent="0.2">
      <c r="A155" s="13"/>
    </row>
    <row r="156" spans="1:1" x14ac:dyDescent="0.2">
      <c r="A156" s="13"/>
    </row>
    <row r="157" spans="1:1" x14ac:dyDescent="0.2">
      <c r="A157" s="13"/>
    </row>
    <row r="158" spans="1:1" x14ac:dyDescent="0.2">
      <c r="A158" s="13"/>
    </row>
    <row r="159" spans="1:1" x14ac:dyDescent="0.2">
      <c r="A159" s="13"/>
    </row>
    <row r="160" spans="1:1" x14ac:dyDescent="0.2">
      <c r="A160" s="13"/>
    </row>
    <row r="161" spans="1:1" x14ac:dyDescent="0.2">
      <c r="A161" s="13"/>
    </row>
    <row r="162" spans="1:1" x14ac:dyDescent="0.2">
      <c r="A162" s="13"/>
    </row>
    <row r="163" spans="1:1" x14ac:dyDescent="0.2">
      <c r="A163" s="13"/>
    </row>
    <row r="164" spans="1:1" x14ac:dyDescent="0.2">
      <c r="A164" s="13"/>
    </row>
    <row r="165" spans="1:1" x14ac:dyDescent="0.2">
      <c r="A165" s="13"/>
    </row>
    <row r="166" spans="1:1" x14ac:dyDescent="0.2">
      <c r="A166" s="13"/>
    </row>
    <row r="167" spans="1:1" x14ac:dyDescent="0.2">
      <c r="A167" s="13"/>
    </row>
    <row r="168" spans="1:1" x14ac:dyDescent="0.2">
      <c r="A168" s="13"/>
    </row>
    <row r="169" spans="1:1" x14ac:dyDescent="0.2">
      <c r="A169" s="13"/>
    </row>
    <row r="170" spans="1:1" x14ac:dyDescent="0.2">
      <c r="A170" s="13"/>
    </row>
    <row r="171" spans="1:1" x14ac:dyDescent="0.2">
      <c r="A171" s="13"/>
    </row>
    <row r="172" spans="1:1" x14ac:dyDescent="0.2">
      <c r="A172" s="13"/>
    </row>
    <row r="173" spans="1:1" x14ac:dyDescent="0.2">
      <c r="A173" s="13"/>
    </row>
    <row r="174" spans="1:1" x14ac:dyDescent="0.2">
      <c r="A174" s="13"/>
    </row>
    <row r="175" spans="1:1" x14ac:dyDescent="0.2">
      <c r="A175" s="13"/>
    </row>
    <row r="176" spans="1:1" x14ac:dyDescent="0.2">
      <c r="A176" s="13"/>
    </row>
    <row r="177" spans="1:1" x14ac:dyDescent="0.2">
      <c r="A177" s="13"/>
    </row>
    <row r="178" spans="1:1" x14ac:dyDescent="0.2">
      <c r="A178" s="13"/>
    </row>
    <row r="179" spans="1:1" x14ac:dyDescent="0.2">
      <c r="A179" s="13"/>
    </row>
    <row r="180" spans="1:1" x14ac:dyDescent="0.2">
      <c r="A180" s="13"/>
    </row>
    <row r="181" spans="1:1" x14ac:dyDescent="0.2">
      <c r="A181" s="13"/>
    </row>
    <row r="182" spans="1:1" x14ac:dyDescent="0.2">
      <c r="A182" s="13"/>
    </row>
    <row r="183" spans="1:1" x14ac:dyDescent="0.2">
      <c r="A183" s="13"/>
    </row>
    <row r="184" spans="1:1" x14ac:dyDescent="0.2">
      <c r="A184" s="13"/>
    </row>
    <row r="185" spans="1:1" x14ac:dyDescent="0.2">
      <c r="A185" s="13"/>
    </row>
    <row r="186" spans="1:1" x14ac:dyDescent="0.2">
      <c r="A186" s="13"/>
    </row>
    <row r="187" spans="1:1" x14ac:dyDescent="0.2">
      <c r="A187" s="13"/>
    </row>
    <row r="188" spans="1:1" x14ac:dyDescent="0.2">
      <c r="A188" s="13"/>
    </row>
    <row r="189" spans="1:1" x14ac:dyDescent="0.2">
      <c r="A189" s="13"/>
    </row>
    <row r="190" spans="1:1" x14ac:dyDescent="0.2">
      <c r="A190" s="13"/>
    </row>
    <row r="191" spans="1:1" x14ac:dyDescent="0.2">
      <c r="A191" s="13"/>
    </row>
    <row r="192" spans="1:1" x14ac:dyDescent="0.2">
      <c r="A192" s="13"/>
    </row>
    <row r="193" spans="1:1" x14ac:dyDescent="0.2">
      <c r="A193" s="13"/>
    </row>
    <row r="194" spans="1:1" x14ac:dyDescent="0.2">
      <c r="A194" s="13"/>
    </row>
    <row r="195" spans="1:1" x14ac:dyDescent="0.2">
      <c r="A195" s="13"/>
    </row>
    <row r="196" spans="1:1" x14ac:dyDescent="0.2">
      <c r="A196" s="13"/>
    </row>
    <row r="197" spans="1:1" x14ac:dyDescent="0.2">
      <c r="A197" s="13"/>
    </row>
    <row r="198" spans="1:1" x14ac:dyDescent="0.2">
      <c r="A198" s="13"/>
    </row>
    <row r="199" spans="1:1" x14ac:dyDescent="0.2">
      <c r="A199" s="13"/>
    </row>
    <row r="200" spans="1:1" x14ac:dyDescent="0.2">
      <c r="A200" s="13"/>
    </row>
    <row r="201" spans="1:1" x14ac:dyDescent="0.2">
      <c r="A201" s="13"/>
    </row>
    <row r="202" spans="1:1" x14ac:dyDescent="0.2">
      <c r="A202" s="13"/>
    </row>
    <row r="203" spans="1:1" x14ac:dyDescent="0.2">
      <c r="A203" s="13"/>
    </row>
    <row r="204" spans="1:1" x14ac:dyDescent="0.2">
      <c r="A204" s="13"/>
    </row>
    <row r="205" spans="1:1" x14ac:dyDescent="0.2">
      <c r="A205" s="13"/>
    </row>
    <row r="206" spans="1:1" x14ac:dyDescent="0.2">
      <c r="A206" s="13"/>
    </row>
    <row r="207" spans="1:1" x14ac:dyDescent="0.2">
      <c r="A207" s="13"/>
    </row>
    <row r="208" spans="1:1" x14ac:dyDescent="0.2">
      <c r="A208" s="13"/>
    </row>
    <row r="209" spans="1:1" x14ac:dyDescent="0.2">
      <c r="A209" s="13"/>
    </row>
    <row r="210" spans="1:1" x14ac:dyDescent="0.2">
      <c r="A210" s="13"/>
    </row>
    <row r="211" spans="1:1" x14ac:dyDescent="0.2">
      <c r="A211" s="13"/>
    </row>
    <row r="212" spans="1:1" x14ac:dyDescent="0.2">
      <c r="A212" s="13"/>
    </row>
    <row r="213" spans="1:1" x14ac:dyDescent="0.2">
      <c r="A213" s="13"/>
    </row>
    <row r="214" spans="1:1" x14ac:dyDescent="0.2">
      <c r="A214" s="13"/>
    </row>
    <row r="215" spans="1:1" x14ac:dyDescent="0.2">
      <c r="A215" s="13"/>
    </row>
    <row r="216" spans="1:1" x14ac:dyDescent="0.2">
      <c r="A216" s="13"/>
    </row>
    <row r="217" spans="1:1" x14ac:dyDescent="0.2">
      <c r="A217" s="13"/>
    </row>
    <row r="218" spans="1:1" x14ac:dyDescent="0.2">
      <c r="A218" s="13"/>
    </row>
    <row r="219" spans="1:1" x14ac:dyDescent="0.2">
      <c r="A219" s="13"/>
    </row>
    <row r="220" spans="1:1" x14ac:dyDescent="0.2">
      <c r="A220" s="13"/>
    </row>
    <row r="221" spans="1:1" x14ac:dyDescent="0.2">
      <c r="A221" s="13"/>
    </row>
    <row r="222" spans="1:1" x14ac:dyDescent="0.2">
      <c r="A222" s="13"/>
    </row>
    <row r="223" spans="1:1" x14ac:dyDescent="0.2">
      <c r="A223" s="13"/>
    </row>
    <row r="224" spans="1:1" x14ac:dyDescent="0.2">
      <c r="A224" s="13"/>
    </row>
    <row r="225" spans="1:1" x14ac:dyDescent="0.2">
      <c r="A225" s="13"/>
    </row>
    <row r="226" spans="1:1" x14ac:dyDescent="0.2">
      <c r="A226" s="13"/>
    </row>
    <row r="227" spans="1:1" x14ac:dyDescent="0.2">
      <c r="A227" s="13"/>
    </row>
    <row r="228" spans="1:1" x14ac:dyDescent="0.2">
      <c r="A228" s="13"/>
    </row>
    <row r="229" spans="1:1" x14ac:dyDescent="0.2">
      <c r="A229" s="13"/>
    </row>
    <row r="230" spans="1:1" x14ac:dyDescent="0.2">
      <c r="A230" s="13"/>
    </row>
    <row r="231" spans="1:1" x14ac:dyDescent="0.2">
      <c r="A231" s="13"/>
    </row>
    <row r="232" spans="1:1" x14ac:dyDescent="0.2">
      <c r="A232" s="13"/>
    </row>
    <row r="233" spans="1:1" x14ac:dyDescent="0.2">
      <c r="A233" s="13"/>
    </row>
    <row r="234" spans="1:1" x14ac:dyDescent="0.2">
      <c r="A234" s="13"/>
    </row>
    <row r="235" spans="1:1" x14ac:dyDescent="0.2">
      <c r="A235" s="13"/>
    </row>
    <row r="236" spans="1:1" x14ac:dyDescent="0.2">
      <c r="A236" s="13"/>
    </row>
    <row r="237" spans="1:1" x14ac:dyDescent="0.2">
      <c r="A237" s="13"/>
    </row>
    <row r="238" spans="1:1" x14ac:dyDescent="0.2">
      <c r="A238" s="13"/>
    </row>
    <row r="239" spans="1:1" x14ac:dyDescent="0.2">
      <c r="A239" s="13"/>
    </row>
    <row r="240" spans="1:1" x14ac:dyDescent="0.2">
      <c r="A240" s="13"/>
    </row>
    <row r="241" spans="1:1" x14ac:dyDescent="0.2">
      <c r="A241" s="13"/>
    </row>
    <row r="242" spans="1:1" x14ac:dyDescent="0.2">
      <c r="A242" s="13"/>
    </row>
    <row r="243" spans="1:1" x14ac:dyDescent="0.2">
      <c r="A243" s="13"/>
    </row>
    <row r="244" spans="1:1" x14ac:dyDescent="0.2">
      <c r="A244" s="13"/>
    </row>
    <row r="245" spans="1:1" x14ac:dyDescent="0.2">
      <c r="A245" s="13"/>
    </row>
    <row r="246" spans="1:1" x14ac:dyDescent="0.2">
      <c r="A246" s="13"/>
    </row>
    <row r="247" spans="1:1" x14ac:dyDescent="0.2">
      <c r="A247" s="13"/>
    </row>
    <row r="248" spans="1:1" x14ac:dyDescent="0.2">
      <c r="A248" s="13"/>
    </row>
    <row r="249" spans="1:1" x14ac:dyDescent="0.2">
      <c r="A249" s="13"/>
    </row>
    <row r="250" spans="1:1" x14ac:dyDescent="0.2">
      <c r="A250" s="13"/>
    </row>
    <row r="251" spans="1:1" x14ac:dyDescent="0.2">
      <c r="A251" s="13"/>
    </row>
    <row r="252" spans="1:1" x14ac:dyDescent="0.2">
      <c r="A252" s="13"/>
    </row>
    <row r="253" spans="1:1" x14ac:dyDescent="0.2">
      <c r="A253" s="13"/>
    </row>
    <row r="254" spans="1:1" x14ac:dyDescent="0.2">
      <c r="A254" s="13"/>
    </row>
    <row r="255" spans="1:1" x14ac:dyDescent="0.2">
      <c r="A255" s="13"/>
    </row>
    <row r="256" spans="1:1" x14ac:dyDescent="0.2">
      <c r="A256" s="13"/>
    </row>
    <row r="257" spans="1:1" x14ac:dyDescent="0.2">
      <c r="A257" s="13"/>
    </row>
    <row r="258" spans="1:1" x14ac:dyDescent="0.2">
      <c r="A258" s="13"/>
    </row>
    <row r="259" spans="1:1" x14ac:dyDescent="0.2">
      <c r="A259" s="13"/>
    </row>
    <row r="260" spans="1:1" x14ac:dyDescent="0.2">
      <c r="A260" s="13"/>
    </row>
    <row r="261" spans="1:1" x14ac:dyDescent="0.2">
      <c r="A261" s="13"/>
    </row>
    <row r="262" spans="1:1" x14ac:dyDescent="0.2">
      <c r="A262" s="13"/>
    </row>
    <row r="263" spans="1:1" x14ac:dyDescent="0.2">
      <c r="A263" s="13"/>
    </row>
    <row r="264" spans="1:1" x14ac:dyDescent="0.2">
      <c r="A264" s="13"/>
    </row>
    <row r="265" spans="1:1" x14ac:dyDescent="0.2">
      <c r="A265" s="13"/>
    </row>
    <row r="266" spans="1:1" x14ac:dyDescent="0.2">
      <c r="A266" s="13"/>
    </row>
    <row r="267" spans="1:1" x14ac:dyDescent="0.2">
      <c r="A267" s="13"/>
    </row>
    <row r="268" spans="1:1" x14ac:dyDescent="0.2">
      <c r="A268" s="13"/>
    </row>
    <row r="269" spans="1:1" x14ac:dyDescent="0.2">
      <c r="A269" s="13"/>
    </row>
    <row r="270" spans="1:1" x14ac:dyDescent="0.2">
      <c r="A270" s="13"/>
    </row>
    <row r="271" spans="1:1" x14ac:dyDescent="0.2">
      <c r="A271" s="13"/>
    </row>
    <row r="272" spans="1:1" x14ac:dyDescent="0.2">
      <c r="A272" s="13"/>
    </row>
    <row r="273" spans="1:1" x14ac:dyDescent="0.2">
      <c r="A273" s="13"/>
    </row>
    <row r="274" spans="1:1" x14ac:dyDescent="0.2">
      <c r="A274" s="13"/>
    </row>
    <row r="275" spans="1:1" x14ac:dyDescent="0.2">
      <c r="A275" s="13"/>
    </row>
    <row r="276" spans="1:1" x14ac:dyDescent="0.2">
      <c r="A276" s="13"/>
    </row>
    <row r="277" spans="1:1" x14ac:dyDescent="0.2">
      <c r="A277" s="13"/>
    </row>
    <row r="278" spans="1:1" x14ac:dyDescent="0.2">
      <c r="A278" s="13"/>
    </row>
    <row r="279" spans="1:1" x14ac:dyDescent="0.2">
      <c r="A279" s="13"/>
    </row>
    <row r="280" spans="1:1" x14ac:dyDescent="0.2">
      <c r="A280" s="13"/>
    </row>
    <row r="281" spans="1:1" x14ac:dyDescent="0.2">
      <c r="A281" s="13"/>
    </row>
    <row r="282" spans="1:1" x14ac:dyDescent="0.2">
      <c r="A282" s="13"/>
    </row>
    <row r="283" spans="1:1" x14ac:dyDescent="0.2">
      <c r="A283" s="13"/>
    </row>
    <row r="284" spans="1:1" x14ac:dyDescent="0.2">
      <c r="A284" s="13"/>
    </row>
    <row r="285" spans="1:1" x14ac:dyDescent="0.2">
      <c r="A285" s="13"/>
    </row>
    <row r="286" spans="1:1" x14ac:dyDescent="0.2">
      <c r="A286" s="13"/>
    </row>
    <row r="287" spans="1:1" x14ac:dyDescent="0.2">
      <c r="A287" s="13"/>
    </row>
    <row r="288" spans="1:1" x14ac:dyDescent="0.2">
      <c r="A288" s="13"/>
    </row>
    <row r="289" spans="1:1" x14ac:dyDescent="0.2">
      <c r="A289" s="13"/>
    </row>
    <row r="290" spans="1:1" x14ac:dyDescent="0.2">
      <c r="A290" s="13"/>
    </row>
    <row r="291" spans="1:1" x14ac:dyDescent="0.2">
      <c r="A291" s="13"/>
    </row>
    <row r="292" spans="1:1" x14ac:dyDescent="0.2">
      <c r="A292" s="13"/>
    </row>
    <row r="293" spans="1:1" x14ac:dyDescent="0.2">
      <c r="A293" s="13"/>
    </row>
    <row r="294" spans="1:1" x14ac:dyDescent="0.2">
      <c r="A294" s="13"/>
    </row>
    <row r="295" spans="1:1" x14ac:dyDescent="0.2">
      <c r="A295" s="13"/>
    </row>
    <row r="296" spans="1:1" x14ac:dyDescent="0.2">
      <c r="A296" s="13"/>
    </row>
    <row r="297" spans="1:1" x14ac:dyDescent="0.2">
      <c r="A297" s="13"/>
    </row>
    <row r="298" spans="1:1" x14ac:dyDescent="0.2">
      <c r="A298" s="13"/>
    </row>
    <row r="299" spans="1:1" x14ac:dyDescent="0.2">
      <c r="A299" s="13"/>
    </row>
    <row r="300" spans="1:1" x14ac:dyDescent="0.2">
      <c r="A300" s="13"/>
    </row>
    <row r="301" spans="1:1" x14ac:dyDescent="0.2">
      <c r="A301" s="13"/>
    </row>
    <row r="302" spans="1:1" x14ac:dyDescent="0.2">
      <c r="A302" s="13"/>
    </row>
    <row r="303" spans="1:1" x14ac:dyDescent="0.2">
      <c r="A303" s="13"/>
    </row>
    <row r="304" spans="1:1" x14ac:dyDescent="0.2">
      <c r="A304" s="13"/>
    </row>
    <row r="305" spans="1:1" x14ac:dyDescent="0.2">
      <c r="A305" s="13"/>
    </row>
    <row r="306" spans="1:1" x14ac:dyDescent="0.2">
      <c r="A306" s="13"/>
    </row>
    <row r="307" spans="1:1" x14ac:dyDescent="0.2">
      <c r="A307" s="13"/>
    </row>
    <row r="308" spans="1:1" x14ac:dyDescent="0.2">
      <c r="A308" s="13"/>
    </row>
    <row r="309" spans="1:1" x14ac:dyDescent="0.2">
      <c r="A309" s="13"/>
    </row>
    <row r="310" spans="1:1" x14ac:dyDescent="0.2">
      <c r="A310" s="13"/>
    </row>
    <row r="311" spans="1:1" x14ac:dyDescent="0.2">
      <c r="A311" s="13"/>
    </row>
    <row r="312" spans="1:1" x14ac:dyDescent="0.2">
      <c r="A312" s="13"/>
    </row>
    <row r="313" spans="1:1" x14ac:dyDescent="0.2">
      <c r="A313" s="13"/>
    </row>
    <row r="314" spans="1:1" x14ac:dyDescent="0.2">
      <c r="A314" s="13"/>
    </row>
    <row r="315" spans="1:1" x14ac:dyDescent="0.2">
      <c r="A315" s="13"/>
    </row>
    <row r="316" spans="1:1" x14ac:dyDescent="0.2">
      <c r="A316" s="13"/>
    </row>
    <row r="317" spans="1:1" x14ac:dyDescent="0.2">
      <c r="A317" s="13"/>
    </row>
    <row r="318" spans="1:1" x14ac:dyDescent="0.2">
      <c r="A318" s="13"/>
    </row>
    <row r="319" spans="1:1" x14ac:dyDescent="0.2">
      <c r="A319" s="13"/>
    </row>
    <row r="320" spans="1:1" x14ac:dyDescent="0.2">
      <c r="A320" s="13"/>
    </row>
    <row r="321" spans="1:1" x14ac:dyDescent="0.2">
      <c r="A321" s="13"/>
    </row>
    <row r="322" spans="1:1" x14ac:dyDescent="0.2">
      <c r="A322" s="13"/>
    </row>
    <row r="323" spans="1:1" x14ac:dyDescent="0.2">
      <c r="A323" s="13"/>
    </row>
    <row r="324" spans="1:1" x14ac:dyDescent="0.2">
      <c r="A324" s="13"/>
    </row>
    <row r="325" spans="1:1" x14ac:dyDescent="0.2">
      <c r="A325" s="13"/>
    </row>
    <row r="326" spans="1:1" x14ac:dyDescent="0.2">
      <c r="A326" s="13"/>
    </row>
    <row r="327" spans="1:1" x14ac:dyDescent="0.2">
      <c r="A327" s="13"/>
    </row>
    <row r="328" spans="1:1" x14ac:dyDescent="0.2">
      <c r="A328" s="13"/>
    </row>
    <row r="329" spans="1:1" x14ac:dyDescent="0.2">
      <c r="A329" s="13"/>
    </row>
    <row r="330" spans="1:1" x14ac:dyDescent="0.2">
      <c r="A330" s="13"/>
    </row>
    <row r="331" spans="1:1" x14ac:dyDescent="0.2">
      <c r="A331" s="13"/>
    </row>
    <row r="332" spans="1:1" x14ac:dyDescent="0.2">
      <c r="A332" s="13"/>
    </row>
    <row r="333" spans="1:1" x14ac:dyDescent="0.2">
      <c r="A333" s="13"/>
    </row>
    <row r="334" spans="1:1" x14ac:dyDescent="0.2">
      <c r="A334" s="13"/>
    </row>
    <row r="335" spans="1:1" x14ac:dyDescent="0.2">
      <c r="A335" s="13"/>
    </row>
    <row r="336" spans="1:1" x14ac:dyDescent="0.2">
      <c r="A336" s="13"/>
    </row>
    <row r="337" spans="1:1" x14ac:dyDescent="0.2">
      <c r="A337" s="13"/>
    </row>
    <row r="338" spans="1:1" x14ac:dyDescent="0.2">
      <c r="A338" s="13"/>
    </row>
    <row r="339" spans="1:1" x14ac:dyDescent="0.2">
      <c r="A339" s="13"/>
    </row>
    <row r="340" spans="1:1" x14ac:dyDescent="0.2">
      <c r="A340" s="13"/>
    </row>
    <row r="341" spans="1:1" x14ac:dyDescent="0.2">
      <c r="A341" s="13"/>
    </row>
    <row r="342" spans="1:1" x14ac:dyDescent="0.2">
      <c r="A342" s="13"/>
    </row>
    <row r="343" spans="1:1" x14ac:dyDescent="0.2">
      <c r="A343" s="13"/>
    </row>
    <row r="344" spans="1:1" x14ac:dyDescent="0.2">
      <c r="A344" s="13"/>
    </row>
    <row r="345" spans="1:1" x14ac:dyDescent="0.2">
      <c r="A345" s="13"/>
    </row>
    <row r="346" spans="1:1" x14ac:dyDescent="0.2">
      <c r="A346" s="13"/>
    </row>
    <row r="347" spans="1:1" x14ac:dyDescent="0.2">
      <c r="A347" s="13"/>
    </row>
    <row r="348" spans="1:1" x14ac:dyDescent="0.2">
      <c r="A348" s="13"/>
    </row>
    <row r="349" spans="1:1" x14ac:dyDescent="0.2">
      <c r="A349" s="13"/>
    </row>
    <row r="350" spans="1:1" x14ac:dyDescent="0.2">
      <c r="A350" s="13"/>
    </row>
    <row r="351" spans="1:1" x14ac:dyDescent="0.2">
      <c r="A351" s="13"/>
    </row>
    <row r="352" spans="1:1" x14ac:dyDescent="0.2">
      <c r="A352" s="13"/>
    </row>
    <row r="353" spans="1:1" x14ac:dyDescent="0.2">
      <c r="A353" s="13"/>
    </row>
    <row r="354" spans="1:1" x14ac:dyDescent="0.2">
      <c r="A354" s="13"/>
    </row>
    <row r="355" spans="1:1" x14ac:dyDescent="0.2">
      <c r="A355" s="13"/>
    </row>
    <row r="356" spans="1:1" x14ac:dyDescent="0.2">
      <c r="A356" s="13"/>
    </row>
    <row r="357" spans="1:1" x14ac:dyDescent="0.2">
      <c r="A357" s="13"/>
    </row>
    <row r="358" spans="1:1" x14ac:dyDescent="0.2">
      <c r="A358" s="13"/>
    </row>
    <row r="359" spans="1:1" x14ac:dyDescent="0.2">
      <c r="A359" s="13"/>
    </row>
    <row r="360" spans="1:1" x14ac:dyDescent="0.2">
      <c r="A360" s="13"/>
    </row>
    <row r="361" spans="1:1" x14ac:dyDescent="0.2">
      <c r="A361" s="13"/>
    </row>
    <row r="362" spans="1:1" x14ac:dyDescent="0.2">
      <c r="A362" s="13"/>
    </row>
    <row r="363" spans="1:1" x14ac:dyDescent="0.2">
      <c r="A363" s="13"/>
    </row>
    <row r="364" spans="1:1" x14ac:dyDescent="0.2">
      <c r="A364" s="13"/>
    </row>
    <row r="365" spans="1:1" x14ac:dyDescent="0.2">
      <c r="A365" s="13"/>
    </row>
    <row r="366" spans="1:1" x14ac:dyDescent="0.2">
      <c r="A366" s="13"/>
    </row>
    <row r="367" spans="1:1" x14ac:dyDescent="0.2">
      <c r="A367" s="13"/>
    </row>
    <row r="368" spans="1:1" x14ac:dyDescent="0.2">
      <c r="A368" s="13"/>
    </row>
    <row r="369" spans="1:1" x14ac:dyDescent="0.2">
      <c r="A369" s="13"/>
    </row>
    <row r="370" spans="1:1" x14ac:dyDescent="0.2">
      <c r="A370" s="13"/>
    </row>
    <row r="371" spans="1:1" x14ac:dyDescent="0.2">
      <c r="A371" s="13"/>
    </row>
    <row r="372" spans="1:1" x14ac:dyDescent="0.2">
      <c r="A372" s="13"/>
    </row>
    <row r="373" spans="1:1" x14ac:dyDescent="0.2">
      <c r="A373" s="13"/>
    </row>
    <row r="374" spans="1:1" x14ac:dyDescent="0.2">
      <c r="A374" s="13"/>
    </row>
    <row r="375" spans="1:1" x14ac:dyDescent="0.2">
      <c r="A375" s="13"/>
    </row>
    <row r="376" spans="1:1" x14ac:dyDescent="0.2">
      <c r="A376" s="13"/>
    </row>
    <row r="377" spans="1:1" x14ac:dyDescent="0.2">
      <c r="A377" s="13"/>
    </row>
    <row r="378" spans="1:1" x14ac:dyDescent="0.2">
      <c r="A378" s="13"/>
    </row>
    <row r="379" spans="1:1" x14ac:dyDescent="0.2">
      <c r="A379" s="13"/>
    </row>
    <row r="380" spans="1:1" x14ac:dyDescent="0.2">
      <c r="A380" s="13"/>
    </row>
    <row r="381" spans="1:1" x14ac:dyDescent="0.2">
      <c r="A381" s="13"/>
    </row>
    <row r="382" spans="1:1" x14ac:dyDescent="0.2">
      <c r="A382" s="13"/>
    </row>
    <row r="383" spans="1:1" x14ac:dyDescent="0.2">
      <c r="A383" s="13"/>
    </row>
    <row r="384" spans="1:1" x14ac:dyDescent="0.2">
      <c r="A384" s="13"/>
    </row>
    <row r="385" spans="1:1" x14ac:dyDescent="0.2">
      <c r="A385" s="13"/>
    </row>
    <row r="386" spans="1:1" x14ac:dyDescent="0.2">
      <c r="A386" s="13"/>
    </row>
    <row r="387" spans="1:1" x14ac:dyDescent="0.2">
      <c r="A387" s="13"/>
    </row>
    <row r="388" spans="1:1" x14ac:dyDescent="0.2">
      <c r="A388" s="13"/>
    </row>
    <row r="389" spans="1:1" x14ac:dyDescent="0.2">
      <c r="A389" s="13"/>
    </row>
    <row r="390" spans="1:1" x14ac:dyDescent="0.2">
      <c r="A390" s="13"/>
    </row>
    <row r="391" spans="1:1" x14ac:dyDescent="0.2">
      <c r="A391" s="13"/>
    </row>
    <row r="392" spans="1:1" x14ac:dyDescent="0.2">
      <c r="A392" s="13"/>
    </row>
    <row r="393" spans="1:1" x14ac:dyDescent="0.2">
      <c r="A393" s="13"/>
    </row>
    <row r="394" spans="1:1" x14ac:dyDescent="0.2">
      <c r="A394" s="13"/>
    </row>
    <row r="395" spans="1:1" x14ac:dyDescent="0.2">
      <c r="A395" s="13"/>
    </row>
    <row r="396" spans="1:1" x14ac:dyDescent="0.2">
      <c r="A396" s="13"/>
    </row>
    <row r="397" spans="1:1" x14ac:dyDescent="0.2">
      <c r="A397" s="13"/>
    </row>
    <row r="398" spans="1:1" x14ac:dyDescent="0.2">
      <c r="A398" s="13"/>
    </row>
    <row r="399" spans="1:1" x14ac:dyDescent="0.2">
      <c r="A399" s="13"/>
    </row>
    <row r="400" spans="1:1" x14ac:dyDescent="0.2">
      <c r="A400" s="13"/>
    </row>
    <row r="401" spans="1:1" x14ac:dyDescent="0.2">
      <c r="A401" s="13"/>
    </row>
    <row r="402" spans="1:1" x14ac:dyDescent="0.2">
      <c r="A402" s="13"/>
    </row>
    <row r="403" spans="1:1" x14ac:dyDescent="0.2">
      <c r="A403" s="13"/>
    </row>
    <row r="404" spans="1:1" x14ac:dyDescent="0.2">
      <c r="A404" s="13"/>
    </row>
    <row r="405" spans="1:1" x14ac:dyDescent="0.2">
      <c r="A405" s="13"/>
    </row>
    <row r="406" spans="1:1" x14ac:dyDescent="0.2">
      <c r="A406" s="13"/>
    </row>
    <row r="407" spans="1:1" x14ac:dyDescent="0.2">
      <c r="A407" s="13"/>
    </row>
    <row r="408" spans="1:1" x14ac:dyDescent="0.2">
      <c r="A408" s="13"/>
    </row>
    <row r="409" spans="1:1" x14ac:dyDescent="0.2">
      <c r="A409" s="13"/>
    </row>
    <row r="410" spans="1:1" x14ac:dyDescent="0.2">
      <c r="A410" s="13"/>
    </row>
    <row r="411" spans="1:1" x14ac:dyDescent="0.2">
      <c r="A411" s="13"/>
    </row>
    <row r="412" spans="1:1" x14ac:dyDescent="0.2">
      <c r="A412" s="13"/>
    </row>
    <row r="413" spans="1:1" x14ac:dyDescent="0.2">
      <c r="A413" s="13"/>
    </row>
    <row r="414" spans="1:1" x14ac:dyDescent="0.2">
      <c r="A414" s="13"/>
    </row>
    <row r="415" spans="1:1" x14ac:dyDescent="0.2">
      <c r="A415" s="13"/>
    </row>
    <row r="416" spans="1:1" x14ac:dyDescent="0.2">
      <c r="A416" s="13"/>
    </row>
    <row r="417" spans="1:1" x14ac:dyDescent="0.2">
      <c r="A417" s="13"/>
    </row>
    <row r="418" spans="1:1" x14ac:dyDescent="0.2">
      <c r="A418" s="13"/>
    </row>
    <row r="419" spans="1:1" x14ac:dyDescent="0.2">
      <c r="A419" s="13"/>
    </row>
    <row r="420" spans="1:1" x14ac:dyDescent="0.2">
      <c r="A420" s="13"/>
    </row>
    <row r="421" spans="1:1" x14ac:dyDescent="0.2">
      <c r="A421" s="13"/>
    </row>
    <row r="422" spans="1:1" x14ac:dyDescent="0.2">
      <c r="A422" s="13"/>
    </row>
    <row r="423" spans="1:1" x14ac:dyDescent="0.2">
      <c r="A423" s="13"/>
    </row>
    <row r="424" spans="1:1" x14ac:dyDescent="0.2">
      <c r="A424" s="13"/>
    </row>
    <row r="425" spans="1:1" x14ac:dyDescent="0.2">
      <c r="A425" s="13"/>
    </row>
    <row r="426" spans="1:1" x14ac:dyDescent="0.2">
      <c r="A426" s="13"/>
    </row>
    <row r="427" spans="1:1" x14ac:dyDescent="0.2">
      <c r="A427" s="13"/>
    </row>
    <row r="428" spans="1:1" x14ac:dyDescent="0.2">
      <c r="A428" s="13"/>
    </row>
    <row r="429" spans="1:1" x14ac:dyDescent="0.2">
      <c r="A429" s="13"/>
    </row>
    <row r="430" spans="1:1" x14ac:dyDescent="0.2">
      <c r="A430" s="13"/>
    </row>
    <row r="431" spans="1:1" x14ac:dyDescent="0.2">
      <c r="A431" s="13"/>
    </row>
    <row r="432" spans="1:1" x14ac:dyDescent="0.2">
      <c r="A432" s="13"/>
    </row>
    <row r="433" spans="1:1" x14ac:dyDescent="0.2">
      <c r="A433" s="13"/>
    </row>
    <row r="434" spans="1:1" x14ac:dyDescent="0.2">
      <c r="A434" s="13"/>
    </row>
    <row r="435" spans="1:1" x14ac:dyDescent="0.2">
      <c r="A435" s="13"/>
    </row>
    <row r="436" spans="1:1" x14ac:dyDescent="0.2">
      <c r="A436" s="13"/>
    </row>
    <row r="437" spans="1:1" x14ac:dyDescent="0.2">
      <c r="A437" s="13"/>
    </row>
    <row r="438" spans="1:1" x14ac:dyDescent="0.2">
      <c r="A438" s="13"/>
    </row>
    <row r="439" spans="1:1" x14ac:dyDescent="0.2">
      <c r="A439" s="13"/>
    </row>
    <row r="440" spans="1:1" x14ac:dyDescent="0.2">
      <c r="A440" s="13"/>
    </row>
    <row r="441" spans="1:1" x14ac:dyDescent="0.2">
      <c r="A441" s="13"/>
    </row>
    <row r="442" spans="1:1" x14ac:dyDescent="0.2">
      <c r="A442" s="13"/>
    </row>
    <row r="443" spans="1:1" x14ac:dyDescent="0.2">
      <c r="A443" s="13"/>
    </row>
    <row r="444" spans="1:1" x14ac:dyDescent="0.2">
      <c r="A444" s="13"/>
    </row>
    <row r="445" spans="1:1" x14ac:dyDescent="0.2">
      <c r="A445" s="13"/>
    </row>
    <row r="446" spans="1:1" x14ac:dyDescent="0.2">
      <c r="A446" s="13"/>
    </row>
    <row r="447" spans="1:1" x14ac:dyDescent="0.2">
      <c r="A447" s="13"/>
    </row>
    <row r="448" spans="1:1" x14ac:dyDescent="0.2">
      <c r="A448" s="13"/>
    </row>
    <row r="449" spans="1:1" x14ac:dyDescent="0.2">
      <c r="A449" s="13"/>
    </row>
    <row r="450" spans="1:1" x14ac:dyDescent="0.2">
      <c r="A450" s="13"/>
    </row>
    <row r="451" spans="1:1" x14ac:dyDescent="0.2">
      <c r="A451" s="13"/>
    </row>
    <row r="452" spans="1:1" x14ac:dyDescent="0.2">
      <c r="A452" s="13"/>
    </row>
    <row r="453" spans="1:1" x14ac:dyDescent="0.2">
      <c r="A453" s="13"/>
    </row>
    <row r="454" spans="1:1" x14ac:dyDescent="0.2">
      <c r="A454" s="13"/>
    </row>
    <row r="455" spans="1:1" x14ac:dyDescent="0.2">
      <c r="A455" s="13"/>
    </row>
    <row r="456" spans="1:1" x14ac:dyDescent="0.2">
      <c r="A456" s="13"/>
    </row>
    <row r="457" spans="1:1" x14ac:dyDescent="0.2">
      <c r="A457" s="13"/>
    </row>
    <row r="458" spans="1:1" x14ac:dyDescent="0.2">
      <c r="A458" s="13"/>
    </row>
    <row r="459" spans="1:1" x14ac:dyDescent="0.2">
      <c r="A459" s="13"/>
    </row>
    <row r="460" spans="1:1" x14ac:dyDescent="0.2">
      <c r="A460" s="13"/>
    </row>
    <row r="461" spans="1:1" x14ac:dyDescent="0.2">
      <c r="A461" s="13"/>
    </row>
    <row r="462" spans="1:1" x14ac:dyDescent="0.2">
      <c r="A462" s="13"/>
    </row>
    <row r="463" spans="1:1" x14ac:dyDescent="0.2">
      <c r="A463" s="13"/>
    </row>
    <row r="464" spans="1:1" x14ac:dyDescent="0.2">
      <c r="A464" s="13"/>
    </row>
    <row r="465" spans="1:1" x14ac:dyDescent="0.2">
      <c r="A465" s="13"/>
    </row>
    <row r="466" spans="1:1" x14ac:dyDescent="0.2">
      <c r="A466" s="13"/>
    </row>
    <row r="467" spans="1:1" x14ac:dyDescent="0.2">
      <c r="A467" s="13"/>
    </row>
    <row r="468" spans="1:1" x14ac:dyDescent="0.2">
      <c r="A468" s="13"/>
    </row>
    <row r="469" spans="1:1" x14ac:dyDescent="0.2">
      <c r="A469" s="13"/>
    </row>
    <row r="470" spans="1:1" x14ac:dyDescent="0.2">
      <c r="A470" s="13"/>
    </row>
    <row r="471" spans="1:1" x14ac:dyDescent="0.2">
      <c r="A471" s="13"/>
    </row>
    <row r="472" spans="1:1" x14ac:dyDescent="0.2">
      <c r="A472" s="13"/>
    </row>
    <row r="473" spans="1:1" x14ac:dyDescent="0.2">
      <c r="A473" s="13"/>
    </row>
    <row r="474" spans="1:1" x14ac:dyDescent="0.2">
      <c r="A474" s="13"/>
    </row>
    <row r="475" spans="1:1" x14ac:dyDescent="0.2">
      <c r="A475" s="13"/>
    </row>
    <row r="476" spans="1:1" x14ac:dyDescent="0.2">
      <c r="A476" s="13"/>
    </row>
    <row r="477" spans="1:1" x14ac:dyDescent="0.2">
      <c r="A477" s="13"/>
    </row>
    <row r="478" spans="1:1" x14ac:dyDescent="0.2">
      <c r="A478" s="13"/>
    </row>
    <row r="479" spans="1:1" x14ac:dyDescent="0.2">
      <c r="A479" s="13"/>
    </row>
    <row r="480" spans="1:1" x14ac:dyDescent="0.2">
      <c r="A480" s="13"/>
    </row>
    <row r="481" spans="1:1" x14ac:dyDescent="0.2">
      <c r="A481" s="13"/>
    </row>
    <row r="482" spans="1:1" x14ac:dyDescent="0.2">
      <c r="A482" s="13"/>
    </row>
    <row r="483" spans="1:1" x14ac:dyDescent="0.2">
      <c r="A483" s="13"/>
    </row>
    <row r="484" spans="1:1" x14ac:dyDescent="0.2">
      <c r="A484" s="13"/>
    </row>
    <row r="485" spans="1:1" x14ac:dyDescent="0.2">
      <c r="A485" s="13"/>
    </row>
    <row r="486" spans="1:1" x14ac:dyDescent="0.2">
      <c r="A486" s="13"/>
    </row>
    <row r="487" spans="1:1" x14ac:dyDescent="0.2">
      <c r="A487" s="13"/>
    </row>
    <row r="488" spans="1:1" x14ac:dyDescent="0.2">
      <c r="A488" s="13"/>
    </row>
    <row r="489" spans="1:1" x14ac:dyDescent="0.2">
      <c r="A489" s="13"/>
    </row>
    <row r="490" spans="1:1" x14ac:dyDescent="0.2">
      <c r="A490" s="13"/>
    </row>
    <row r="491" spans="1:1" x14ac:dyDescent="0.2">
      <c r="A491" s="13"/>
    </row>
    <row r="492" spans="1:1" x14ac:dyDescent="0.2">
      <c r="A492" s="13"/>
    </row>
    <row r="493" spans="1:1" x14ac:dyDescent="0.2">
      <c r="A493" s="13"/>
    </row>
    <row r="494" spans="1:1" x14ac:dyDescent="0.2">
      <c r="A494" s="13"/>
    </row>
    <row r="495" spans="1:1" x14ac:dyDescent="0.2">
      <c r="A495" s="13"/>
    </row>
    <row r="496" spans="1:1" x14ac:dyDescent="0.2">
      <c r="A496" s="13"/>
    </row>
    <row r="497" spans="1:1" x14ac:dyDescent="0.2">
      <c r="A497" s="13"/>
    </row>
    <row r="498" spans="1:1" x14ac:dyDescent="0.2">
      <c r="A498" s="13"/>
    </row>
    <row r="499" spans="1:1" x14ac:dyDescent="0.2">
      <c r="A499" s="13"/>
    </row>
    <row r="500" spans="1:1" x14ac:dyDescent="0.2">
      <c r="A500" s="13"/>
    </row>
    <row r="501" spans="1:1" x14ac:dyDescent="0.2">
      <c r="A501" s="13"/>
    </row>
    <row r="502" spans="1:1" x14ac:dyDescent="0.2">
      <c r="A502" s="13"/>
    </row>
    <row r="503" spans="1:1" x14ac:dyDescent="0.2">
      <c r="A503" s="13"/>
    </row>
    <row r="504" spans="1:1" x14ac:dyDescent="0.2">
      <c r="A504" s="13"/>
    </row>
    <row r="505" spans="1:1" x14ac:dyDescent="0.2">
      <c r="A505" s="13"/>
    </row>
    <row r="506" spans="1:1" x14ac:dyDescent="0.2">
      <c r="A506" s="13"/>
    </row>
    <row r="507" spans="1:1" x14ac:dyDescent="0.2">
      <c r="A507" s="13"/>
    </row>
    <row r="508" spans="1:1" x14ac:dyDescent="0.2">
      <c r="A508" s="13"/>
    </row>
    <row r="509" spans="1:1" x14ac:dyDescent="0.2">
      <c r="A509" s="13"/>
    </row>
    <row r="510" spans="1:1" x14ac:dyDescent="0.2">
      <c r="A510" s="13"/>
    </row>
    <row r="511" spans="1:1" x14ac:dyDescent="0.2">
      <c r="A511" s="13"/>
    </row>
    <row r="512" spans="1:1" x14ac:dyDescent="0.2">
      <c r="A512" s="13"/>
    </row>
    <row r="513" spans="1:1" x14ac:dyDescent="0.2">
      <c r="A513" s="13"/>
    </row>
    <row r="514" spans="1:1" x14ac:dyDescent="0.2">
      <c r="A514" s="13"/>
    </row>
    <row r="515" spans="1:1" x14ac:dyDescent="0.2">
      <c r="A515" s="13"/>
    </row>
    <row r="516" spans="1:1" x14ac:dyDescent="0.2">
      <c r="A516" s="13"/>
    </row>
    <row r="517" spans="1:1" x14ac:dyDescent="0.2">
      <c r="A517" s="13"/>
    </row>
    <row r="518" spans="1:1" x14ac:dyDescent="0.2">
      <c r="A518" s="13"/>
    </row>
    <row r="519" spans="1:1" x14ac:dyDescent="0.2">
      <c r="A519" s="13"/>
    </row>
    <row r="520" spans="1:1" x14ac:dyDescent="0.2">
      <c r="A520" s="13"/>
    </row>
    <row r="521" spans="1:1" x14ac:dyDescent="0.2">
      <c r="A521" s="13"/>
    </row>
    <row r="522" spans="1:1" x14ac:dyDescent="0.2">
      <c r="A522" s="13"/>
    </row>
    <row r="523" spans="1:1" x14ac:dyDescent="0.2">
      <c r="A523" s="13"/>
    </row>
    <row r="524" spans="1:1" x14ac:dyDescent="0.2">
      <c r="A524" s="13"/>
    </row>
    <row r="525" spans="1:1" x14ac:dyDescent="0.2">
      <c r="A525" s="13"/>
    </row>
    <row r="526" spans="1:1" x14ac:dyDescent="0.2">
      <c r="A526" s="13"/>
    </row>
    <row r="527" spans="1:1" x14ac:dyDescent="0.2">
      <c r="A527" s="13"/>
    </row>
    <row r="528" spans="1:1" x14ac:dyDescent="0.2">
      <c r="A528" s="13"/>
    </row>
    <row r="529" spans="1:1" x14ac:dyDescent="0.2">
      <c r="A529" s="13"/>
    </row>
    <row r="530" spans="1:1" x14ac:dyDescent="0.2">
      <c r="A530" s="13"/>
    </row>
    <row r="531" spans="1:1" x14ac:dyDescent="0.2">
      <c r="A531" s="13"/>
    </row>
    <row r="532" spans="1:1" x14ac:dyDescent="0.2">
      <c r="A532" s="13"/>
    </row>
    <row r="533" spans="1:1" x14ac:dyDescent="0.2">
      <c r="A533" s="13"/>
    </row>
    <row r="534" spans="1:1" x14ac:dyDescent="0.2">
      <c r="A534" s="13"/>
    </row>
    <row r="535" spans="1:1" x14ac:dyDescent="0.2">
      <c r="A535" s="13"/>
    </row>
    <row r="536" spans="1:1" x14ac:dyDescent="0.2">
      <c r="A536" s="13"/>
    </row>
    <row r="537" spans="1:1" x14ac:dyDescent="0.2">
      <c r="A537" s="13"/>
    </row>
    <row r="538" spans="1:1" x14ac:dyDescent="0.2">
      <c r="A538" s="13"/>
    </row>
    <row r="539" spans="1:1" x14ac:dyDescent="0.2">
      <c r="A539" s="13"/>
    </row>
    <row r="540" spans="1:1" x14ac:dyDescent="0.2">
      <c r="A540" s="13"/>
    </row>
    <row r="541" spans="1:1" x14ac:dyDescent="0.2">
      <c r="A541" s="13"/>
    </row>
    <row r="542" spans="1:1" x14ac:dyDescent="0.2">
      <c r="A542" s="13"/>
    </row>
    <row r="543" spans="1:1" x14ac:dyDescent="0.2">
      <c r="A543" s="13"/>
    </row>
    <row r="544" spans="1:1" x14ac:dyDescent="0.2">
      <c r="A544" s="13"/>
    </row>
    <row r="545" spans="1:1" x14ac:dyDescent="0.2">
      <c r="A545" s="13"/>
    </row>
    <row r="546" spans="1:1" x14ac:dyDescent="0.2">
      <c r="A546" s="13"/>
    </row>
    <row r="547" spans="1:1" x14ac:dyDescent="0.2">
      <c r="A547" s="13"/>
    </row>
    <row r="548" spans="1:1" x14ac:dyDescent="0.2">
      <c r="A548" s="13"/>
    </row>
    <row r="549" spans="1:1" x14ac:dyDescent="0.2">
      <c r="A549" s="13"/>
    </row>
    <row r="550" spans="1:1" x14ac:dyDescent="0.2">
      <c r="A550" s="13"/>
    </row>
    <row r="551" spans="1:1" x14ac:dyDescent="0.2">
      <c r="A551" s="13"/>
    </row>
    <row r="552" spans="1:1" x14ac:dyDescent="0.2">
      <c r="A552" s="13"/>
    </row>
    <row r="553" spans="1:1" x14ac:dyDescent="0.2">
      <c r="A553" s="13"/>
    </row>
    <row r="554" spans="1:1" x14ac:dyDescent="0.2">
      <c r="A554" s="13"/>
    </row>
    <row r="555" spans="1:1" x14ac:dyDescent="0.2">
      <c r="A555" s="13"/>
    </row>
    <row r="556" spans="1:1" x14ac:dyDescent="0.2">
      <c r="A556" s="13"/>
    </row>
    <row r="557" spans="1:1" x14ac:dyDescent="0.2">
      <c r="A557" s="13"/>
    </row>
    <row r="558" spans="1:1" x14ac:dyDescent="0.2">
      <c r="A558" s="13"/>
    </row>
    <row r="559" spans="1:1" x14ac:dyDescent="0.2">
      <c r="A559" s="13"/>
    </row>
    <row r="560" spans="1:1" x14ac:dyDescent="0.2">
      <c r="A560" s="13"/>
    </row>
    <row r="561" spans="1:1" x14ac:dyDescent="0.2">
      <c r="A561" s="13"/>
    </row>
    <row r="562" spans="1:1" x14ac:dyDescent="0.2">
      <c r="A562" s="13"/>
    </row>
    <row r="563" spans="1:1" x14ac:dyDescent="0.2">
      <c r="A563" s="13"/>
    </row>
    <row r="564" spans="1:1" x14ac:dyDescent="0.2">
      <c r="A564" s="13"/>
    </row>
    <row r="565" spans="1:1" x14ac:dyDescent="0.2">
      <c r="A565" s="13"/>
    </row>
    <row r="566" spans="1:1" x14ac:dyDescent="0.2">
      <c r="A566" s="13"/>
    </row>
    <row r="567" spans="1:1" x14ac:dyDescent="0.2">
      <c r="A567" s="13"/>
    </row>
    <row r="568" spans="1:1" x14ac:dyDescent="0.2">
      <c r="A568" s="13"/>
    </row>
    <row r="569" spans="1:1" x14ac:dyDescent="0.2">
      <c r="A569" s="13"/>
    </row>
    <row r="570" spans="1:1" x14ac:dyDescent="0.2">
      <c r="A570" s="13"/>
    </row>
    <row r="571" spans="1:1" x14ac:dyDescent="0.2">
      <c r="A571" s="13"/>
    </row>
    <row r="572" spans="1:1" x14ac:dyDescent="0.2">
      <c r="A572" s="13"/>
    </row>
    <row r="573" spans="1:1" x14ac:dyDescent="0.2">
      <c r="A573" s="13"/>
    </row>
    <row r="574" spans="1:1" x14ac:dyDescent="0.2">
      <c r="A574" s="13"/>
    </row>
    <row r="575" spans="1:1" x14ac:dyDescent="0.2">
      <c r="A575" s="13"/>
    </row>
    <row r="576" spans="1:1" x14ac:dyDescent="0.2">
      <c r="A576" s="13"/>
    </row>
    <row r="577" spans="1:1" x14ac:dyDescent="0.2">
      <c r="A577" s="13"/>
    </row>
    <row r="578" spans="1:1" x14ac:dyDescent="0.2">
      <c r="A578" s="13"/>
    </row>
    <row r="579" spans="1:1" x14ac:dyDescent="0.2">
      <c r="A579" s="13"/>
    </row>
    <row r="580" spans="1:1" x14ac:dyDescent="0.2">
      <c r="A580" s="13"/>
    </row>
    <row r="581" spans="1:1" x14ac:dyDescent="0.2">
      <c r="A581" s="13"/>
    </row>
    <row r="582" spans="1:1" x14ac:dyDescent="0.2">
      <c r="A582" s="13"/>
    </row>
    <row r="583" spans="1:1" x14ac:dyDescent="0.2">
      <c r="A583" s="13"/>
    </row>
    <row r="584" spans="1:1" x14ac:dyDescent="0.2">
      <c r="A584" s="13"/>
    </row>
    <row r="585" spans="1:1" x14ac:dyDescent="0.2">
      <c r="A585" s="13"/>
    </row>
    <row r="586" spans="1:1" x14ac:dyDescent="0.2">
      <c r="A586" s="13"/>
    </row>
    <row r="587" spans="1:1" x14ac:dyDescent="0.2">
      <c r="A587" s="13"/>
    </row>
    <row r="588" spans="1:1" x14ac:dyDescent="0.2">
      <c r="A588" s="13"/>
    </row>
    <row r="589" spans="1:1" x14ac:dyDescent="0.2">
      <c r="A589" s="13"/>
    </row>
    <row r="590" spans="1:1" x14ac:dyDescent="0.2">
      <c r="A590" s="13"/>
    </row>
    <row r="591" spans="1:1" x14ac:dyDescent="0.2">
      <c r="A591" s="13"/>
    </row>
    <row r="592" spans="1:1" x14ac:dyDescent="0.2">
      <c r="A592" s="13"/>
    </row>
    <row r="593" spans="1:1" x14ac:dyDescent="0.2">
      <c r="A593" s="13"/>
    </row>
    <row r="594" spans="1:1" x14ac:dyDescent="0.2">
      <c r="A594" s="13"/>
    </row>
    <row r="595" spans="1:1" x14ac:dyDescent="0.2">
      <c r="A595" s="13"/>
    </row>
    <row r="596" spans="1:1" x14ac:dyDescent="0.2">
      <c r="A596" s="13"/>
    </row>
    <row r="597" spans="1:1" x14ac:dyDescent="0.2">
      <c r="A597" s="13"/>
    </row>
    <row r="598" spans="1:1" x14ac:dyDescent="0.2">
      <c r="A598" s="13"/>
    </row>
    <row r="599" spans="1:1" x14ac:dyDescent="0.2">
      <c r="A599" s="13"/>
    </row>
    <row r="600" spans="1:1" x14ac:dyDescent="0.2">
      <c r="A600" s="13"/>
    </row>
    <row r="601" spans="1:1" x14ac:dyDescent="0.2">
      <c r="A601" s="13"/>
    </row>
    <row r="602" spans="1:1" x14ac:dyDescent="0.2">
      <c r="A602" s="13"/>
    </row>
    <row r="603" spans="1:1" x14ac:dyDescent="0.2">
      <c r="A603" s="13"/>
    </row>
    <row r="604" spans="1:1" x14ac:dyDescent="0.2">
      <c r="A604" s="13"/>
    </row>
    <row r="605" spans="1:1" x14ac:dyDescent="0.2">
      <c r="A605" s="13"/>
    </row>
    <row r="606" spans="1:1" x14ac:dyDescent="0.2">
      <c r="A606" s="13"/>
    </row>
    <row r="607" spans="1:1" x14ac:dyDescent="0.2">
      <c r="A607" s="13"/>
    </row>
    <row r="608" spans="1:1" x14ac:dyDescent="0.2">
      <c r="A608" s="13"/>
    </row>
    <row r="609" spans="1:1" x14ac:dyDescent="0.2">
      <c r="A609" s="13"/>
    </row>
    <row r="610" spans="1:1" x14ac:dyDescent="0.2">
      <c r="A610" s="13"/>
    </row>
    <row r="611" spans="1:1" x14ac:dyDescent="0.2">
      <c r="A611" s="13"/>
    </row>
    <row r="612" spans="1:1" x14ac:dyDescent="0.2">
      <c r="A612" s="13"/>
    </row>
    <row r="613" spans="1:1" x14ac:dyDescent="0.2">
      <c r="A613" s="13"/>
    </row>
    <row r="614" spans="1:1" x14ac:dyDescent="0.2">
      <c r="A614" s="13"/>
    </row>
    <row r="615" spans="1:1" x14ac:dyDescent="0.2">
      <c r="A615" s="13"/>
    </row>
    <row r="616" spans="1:1" x14ac:dyDescent="0.2">
      <c r="A616" s="13"/>
    </row>
    <row r="617" spans="1:1" x14ac:dyDescent="0.2">
      <c r="A617" s="13"/>
    </row>
    <row r="618" spans="1:1" x14ac:dyDescent="0.2">
      <c r="A618" s="13"/>
    </row>
    <row r="619" spans="1:1" x14ac:dyDescent="0.2">
      <c r="A619" s="13"/>
    </row>
    <row r="620" spans="1:1" x14ac:dyDescent="0.2">
      <c r="A620" s="13"/>
    </row>
    <row r="621" spans="1:1" x14ac:dyDescent="0.2">
      <c r="A621" s="13"/>
    </row>
    <row r="622" spans="1:1" x14ac:dyDescent="0.2">
      <c r="A622" s="13"/>
    </row>
    <row r="623" spans="1:1" x14ac:dyDescent="0.2">
      <c r="A623" s="13"/>
    </row>
    <row r="624" spans="1:1" x14ac:dyDescent="0.2">
      <c r="A624" s="13"/>
    </row>
    <row r="625" spans="1:1" x14ac:dyDescent="0.2">
      <c r="A625" s="13"/>
    </row>
    <row r="626" spans="1:1" x14ac:dyDescent="0.2">
      <c r="A626" s="13"/>
    </row>
    <row r="627" spans="1:1" x14ac:dyDescent="0.2">
      <c r="A627" s="13"/>
    </row>
    <row r="628" spans="1:1" x14ac:dyDescent="0.2">
      <c r="A628" s="13"/>
    </row>
    <row r="629" spans="1:1" x14ac:dyDescent="0.2">
      <c r="A629" s="13"/>
    </row>
    <row r="630" spans="1:1" x14ac:dyDescent="0.2">
      <c r="A630" s="13"/>
    </row>
    <row r="631" spans="1:1" x14ac:dyDescent="0.2">
      <c r="A631" s="13"/>
    </row>
    <row r="632" spans="1:1" x14ac:dyDescent="0.2">
      <c r="A632" s="13"/>
    </row>
    <row r="633" spans="1:1" x14ac:dyDescent="0.2">
      <c r="A633" s="13"/>
    </row>
    <row r="634" spans="1:1" x14ac:dyDescent="0.2">
      <c r="A634" s="13"/>
    </row>
    <row r="635" spans="1:1" x14ac:dyDescent="0.2">
      <c r="A635" s="13"/>
    </row>
    <row r="636" spans="1:1" x14ac:dyDescent="0.2">
      <c r="A636" s="13"/>
    </row>
    <row r="637" spans="1:1" x14ac:dyDescent="0.2">
      <c r="A637" s="13"/>
    </row>
    <row r="638" spans="1:1" x14ac:dyDescent="0.2">
      <c r="A638" s="13"/>
    </row>
    <row r="639" spans="1:1" x14ac:dyDescent="0.2">
      <c r="A639" s="13"/>
    </row>
    <row r="640" spans="1:1" x14ac:dyDescent="0.2">
      <c r="A640" s="13"/>
    </row>
    <row r="641" spans="1:1" x14ac:dyDescent="0.2">
      <c r="A641" s="13"/>
    </row>
    <row r="642" spans="1:1" x14ac:dyDescent="0.2">
      <c r="A642" s="13"/>
    </row>
    <row r="643" spans="1:1" x14ac:dyDescent="0.2">
      <c r="A643" s="13"/>
    </row>
    <row r="644" spans="1:1" x14ac:dyDescent="0.2">
      <c r="A644" s="13"/>
    </row>
    <row r="645" spans="1:1" x14ac:dyDescent="0.2">
      <c r="A645" s="13"/>
    </row>
    <row r="646" spans="1:1" x14ac:dyDescent="0.2">
      <c r="A646" s="13"/>
    </row>
    <row r="647" spans="1:1" x14ac:dyDescent="0.2">
      <c r="A647" s="13"/>
    </row>
    <row r="648" spans="1:1" x14ac:dyDescent="0.2">
      <c r="A648" s="13"/>
    </row>
    <row r="649" spans="1:1" x14ac:dyDescent="0.2">
      <c r="A649" s="13"/>
    </row>
    <row r="650" spans="1:1" x14ac:dyDescent="0.2">
      <c r="A650" s="13"/>
    </row>
    <row r="651" spans="1:1" x14ac:dyDescent="0.2">
      <c r="A651" s="13"/>
    </row>
    <row r="652" spans="1:1" x14ac:dyDescent="0.2">
      <c r="A652" s="13"/>
    </row>
    <row r="653" spans="1:1" x14ac:dyDescent="0.2">
      <c r="A653" s="13"/>
    </row>
    <row r="654" spans="1:1" x14ac:dyDescent="0.2">
      <c r="A654" s="13"/>
    </row>
    <row r="655" spans="1:1" x14ac:dyDescent="0.2">
      <c r="A655" s="13"/>
    </row>
    <row r="656" spans="1:1" x14ac:dyDescent="0.2">
      <c r="A656" s="13"/>
    </row>
    <row r="657" spans="1:1" x14ac:dyDescent="0.2">
      <c r="A657" s="13"/>
    </row>
    <row r="658" spans="1:1" x14ac:dyDescent="0.2">
      <c r="A658" s="13"/>
    </row>
    <row r="659" spans="1:1" x14ac:dyDescent="0.2">
      <c r="A659" s="13"/>
    </row>
    <row r="660" spans="1:1" x14ac:dyDescent="0.2">
      <c r="A660" s="13"/>
    </row>
    <row r="661" spans="1:1" x14ac:dyDescent="0.2">
      <c r="A661" s="13"/>
    </row>
    <row r="662" spans="1:1" x14ac:dyDescent="0.2">
      <c r="A662" s="13"/>
    </row>
    <row r="663" spans="1:1" x14ac:dyDescent="0.2">
      <c r="A663" s="13"/>
    </row>
    <row r="664" spans="1:1" x14ac:dyDescent="0.2">
      <c r="A664" s="13"/>
    </row>
    <row r="665" spans="1:1" x14ac:dyDescent="0.2">
      <c r="A665" s="13"/>
    </row>
    <row r="666" spans="1:1" x14ac:dyDescent="0.2">
      <c r="A666" s="13"/>
    </row>
    <row r="667" spans="1:1" x14ac:dyDescent="0.2">
      <c r="A667" s="13"/>
    </row>
    <row r="668" spans="1:1" x14ac:dyDescent="0.2">
      <c r="A668" s="13"/>
    </row>
    <row r="669" spans="1:1" x14ac:dyDescent="0.2">
      <c r="A669" s="13"/>
    </row>
    <row r="670" spans="1:1" x14ac:dyDescent="0.2">
      <c r="A670" s="13"/>
    </row>
    <row r="671" spans="1:1" x14ac:dyDescent="0.2">
      <c r="A671" s="13"/>
    </row>
    <row r="672" spans="1:1" x14ac:dyDescent="0.2">
      <c r="A672" s="13"/>
    </row>
    <row r="673" spans="1:1" x14ac:dyDescent="0.2">
      <c r="A673" s="13"/>
    </row>
    <row r="674" spans="1:1" x14ac:dyDescent="0.2">
      <c r="A674" s="13"/>
    </row>
    <row r="675" spans="1:1" x14ac:dyDescent="0.2">
      <c r="A675" s="13"/>
    </row>
    <row r="676" spans="1:1" x14ac:dyDescent="0.2">
      <c r="A676" s="13"/>
    </row>
    <row r="677" spans="1:1" x14ac:dyDescent="0.2">
      <c r="A677" s="13"/>
    </row>
    <row r="678" spans="1:1" x14ac:dyDescent="0.2">
      <c r="A678" s="13"/>
    </row>
    <row r="679" spans="1:1" x14ac:dyDescent="0.2">
      <c r="A679" s="13"/>
    </row>
    <row r="680" spans="1:1" x14ac:dyDescent="0.2">
      <c r="A680" s="13"/>
    </row>
    <row r="681" spans="1:1" x14ac:dyDescent="0.2">
      <c r="A681" s="13"/>
    </row>
    <row r="682" spans="1:1" x14ac:dyDescent="0.2">
      <c r="A682" s="13"/>
    </row>
    <row r="683" spans="1:1" x14ac:dyDescent="0.2">
      <c r="A683" s="13"/>
    </row>
    <row r="684" spans="1:1" x14ac:dyDescent="0.2">
      <c r="A684" s="13"/>
    </row>
    <row r="685" spans="1:1" x14ac:dyDescent="0.2">
      <c r="A685" s="13"/>
    </row>
    <row r="686" spans="1:1" x14ac:dyDescent="0.2">
      <c r="A686" s="13"/>
    </row>
    <row r="687" spans="1:1" x14ac:dyDescent="0.2">
      <c r="A687" s="13"/>
    </row>
    <row r="688" spans="1:1" x14ac:dyDescent="0.2">
      <c r="A688" s="13"/>
    </row>
    <row r="689" spans="1:1" x14ac:dyDescent="0.2">
      <c r="A689" s="13"/>
    </row>
    <row r="690" spans="1:1" x14ac:dyDescent="0.2">
      <c r="A690" s="13"/>
    </row>
    <row r="691" spans="1:1" x14ac:dyDescent="0.2">
      <c r="A691" s="13"/>
    </row>
    <row r="692" spans="1:1" x14ac:dyDescent="0.2">
      <c r="A692" s="13"/>
    </row>
    <row r="693" spans="1:1" x14ac:dyDescent="0.2">
      <c r="A693" s="13"/>
    </row>
    <row r="694" spans="1:1" x14ac:dyDescent="0.2">
      <c r="A694" s="13"/>
    </row>
    <row r="695" spans="1:1" x14ac:dyDescent="0.2">
      <c r="A695" s="13"/>
    </row>
    <row r="696" spans="1:1" x14ac:dyDescent="0.2">
      <c r="A696" s="13"/>
    </row>
    <row r="697" spans="1:1" x14ac:dyDescent="0.2">
      <c r="A697" s="13"/>
    </row>
    <row r="698" spans="1:1" x14ac:dyDescent="0.2">
      <c r="A698" s="13"/>
    </row>
    <row r="699" spans="1:1" x14ac:dyDescent="0.2">
      <c r="A699" s="13"/>
    </row>
    <row r="700" spans="1:1" x14ac:dyDescent="0.2">
      <c r="A700" s="13"/>
    </row>
    <row r="701" spans="1:1" x14ac:dyDescent="0.2">
      <c r="A701" s="13"/>
    </row>
    <row r="702" spans="1:1" x14ac:dyDescent="0.2">
      <c r="A702" s="13"/>
    </row>
    <row r="703" spans="1:1" x14ac:dyDescent="0.2">
      <c r="A703" s="13"/>
    </row>
    <row r="704" spans="1:1" x14ac:dyDescent="0.2">
      <c r="A704" s="13"/>
    </row>
    <row r="705" spans="1:1" x14ac:dyDescent="0.2">
      <c r="A705" s="13"/>
    </row>
    <row r="706" spans="1:1" x14ac:dyDescent="0.2">
      <c r="A706" s="13"/>
    </row>
    <row r="707" spans="1:1" x14ac:dyDescent="0.2">
      <c r="A707" s="13"/>
    </row>
    <row r="708" spans="1:1" x14ac:dyDescent="0.2">
      <c r="A708" s="13"/>
    </row>
    <row r="709" spans="1:1" x14ac:dyDescent="0.2">
      <c r="A709" s="13"/>
    </row>
    <row r="710" spans="1:1" x14ac:dyDescent="0.2">
      <c r="A710" s="13"/>
    </row>
    <row r="711" spans="1:1" x14ac:dyDescent="0.2">
      <c r="A711" s="13"/>
    </row>
    <row r="712" spans="1:1" x14ac:dyDescent="0.2">
      <c r="A712" s="13"/>
    </row>
    <row r="713" spans="1:1" x14ac:dyDescent="0.2">
      <c r="A713" s="13"/>
    </row>
    <row r="714" spans="1:1" x14ac:dyDescent="0.2">
      <c r="A714" s="13"/>
    </row>
    <row r="715" spans="1:1" x14ac:dyDescent="0.2">
      <c r="A715" s="13"/>
    </row>
    <row r="716" spans="1:1" x14ac:dyDescent="0.2">
      <c r="A716" s="13"/>
    </row>
    <row r="717" spans="1:1" x14ac:dyDescent="0.2">
      <c r="A717" s="13"/>
    </row>
    <row r="718" spans="1:1" x14ac:dyDescent="0.2">
      <c r="A718" s="13"/>
    </row>
    <row r="719" spans="1:1" x14ac:dyDescent="0.2">
      <c r="A719" s="13"/>
    </row>
    <row r="720" spans="1:1" x14ac:dyDescent="0.2">
      <c r="A720" s="13"/>
    </row>
    <row r="721" spans="1:1" x14ac:dyDescent="0.2">
      <c r="A721" s="13"/>
    </row>
    <row r="722" spans="1:1" x14ac:dyDescent="0.2">
      <c r="A722" s="13"/>
    </row>
    <row r="723" spans="1:1" x14ac:dyDescent="0.2">
      <c r="A723" s="13"/>
    </row>
    <row r="724" spans="1:1" x14ac:dyDescent="0.2">
      <c r="A724" s="13"/>
    </row>
    <row r="725" spans="1:1" x14ac:dyDescent="0.2">
      <c r="A725" s="13"/>
    </row>
    <row r="726" spans="1:1" x14ac:dyDescent="0.2">
      <c r="A726" s="13"/>
    </row>
    <row r="727" spans="1:1" x14ac:dyDescent="0.2">
      <c r="A727" s="13"/>
    </row>
    <row r="728" spans="1:1" x14ac:dyDescent="0.2">
      <c r="A728" s="13"/>
    </row>
    <row r="729" spans="1:1" x14ac:dyDescent="0.2">
      <c r="A729" s="13"/>
    </row>
    <row r="730" spans="1:1" x14ac:dyDescent="0.2">
      <c r="A730" s="13"/>
    </row>
    <row r="731" spans="1:1" x14ac:dyDescent="0.2">
      <c r="A731" s="13"/>
    </row>
    <row r="732" spans="1:1" x14ac:dyDescent="0.2">
      <c r="A732" s="13"/>
    </row>
    <row r="733" spans="1:1" x14ac:dyDescent="0.2">
      <c r="A733" s="13"/>
    </row>
    <row r="734" spans="1:1" x14ac:dyDescent="0.2">
      <c r="A734" s="13"/>
    </row>
    <row r="735" spans="1:1" x14ac:dyDescent="0.2">
      <c r="A735" s="13"/>
    </row>
    <row r="736" spans="1:1" x14ac:dyDescent="0.2">
      <c r="A736" s="13"/>
    </row>
    <row r="737" spans="1:1" x14ac:dyDescent="0.2">
      <c r="A737" s="13"/>
    </row>
    <row r="738" spans="1:1" x14ac:dyDescent="0.2">
      <c r="A738" s="13"/>
    </row>
    <row r="739" spans="1:1" x14ac:dyDescent="0.2">
      <c r="A739" s="13"/>
    </row>
    <row r="740" spans="1:1" x14ac:dyDescent="0.2">
      <c r="A740" s="13"/>
    </row>
    <row r="741" spans="1:1" x14ac:dyDescent="0.2">
      <c r="A741" s="13"/>
    </row>
    <row r="742" spans="1:1" x14ac:dyDescent="0.2">
      <c r="A742" s="13"/>
    </row>
    <row r="743" spans="1:1" x14ac:dyDescent="0.2">
      <c r="A743" s="13"/>
    </row>
    <row r="744" spans="1:1" x14ac:dyDescent="0.2">
      <c r="A744" s="13"/>
    </row>
    <row r="745" spans="1:1" x14ac:dyDescent="0.2">
      <c r="A745" s="13"/>
    </row>
    <row r="746" spans="1:1" x14ac:dyDescent="0.2">
      <c r="A746" s="13"/>
    </row>
    <row r="747" spans="1:1" x14ac:dyDescent="0.2">
      <c r="A747" s="13"/>
    </row>
    <row r="748" spans="1:1" x14ac:dyDescent="0.2">
      <c r="A748" s="13"/>
    </row>
    <row r="749" spans="1:1" x14ac:dyDescent="0.2">
      <c r="A749" s="13"/>
    </row>
    <row r="750" spans="1:1" x14ac:dyDescent="0.2">
      <c r="A750" s="13"/>
    </row>
    <row r="751" spans="1:1" x14ac:dyDescent="0.2">
      <c r="A751" s="13"/>
    </row>
    <row r="752" spans="1:1" x14ac:dyDescent="0.2">
      <c r="A752" s="13"/>
    </row>
    <row r="753" spans="1:1" x14ac:dyDescent="0.2">
      <c r="A753" s="13"/>
    </row>
    <row r="754" spans="1:1" x14ac:dyDescent="0.2">
      <c r="A754" s="13"/>
    </row>
    <row r="755" spans="1:1" x14ac:dyDescent="0.2">
      <c r="A755" s="13"/>
    </row>
    <row r="756" spans="1:1" x14ac:dyDescent="0.2">
      <c r="A756" s="13"/>
    </row>
    <row r="757" spans="1:1" x14ac:dyDescent="0.2">
      <c r="A757" s="13"/>
    </row>
    <row r="758" spans="1:1" x14ac:dyDescent="0.2">
      <c r="A758" s="13"/>
    </row>
    <row r="759" spans="1:1" x14ac:dyDescent="0.2">
      <c r="A759" s="13"/>
    </row>
    <row r="760" spans="1:1" x14ac:dyDescent="0.2">
      <c r="A760" s="13"/>
    </row>
    <row r="761" spans="1:1" x14ac:dyDescent="0.2">
      <c r="A761" s="13"/>
    </row>
    <row r="762" spans="1:1" x14ac:dyDescent="0.2">
      <c r="A762" s="13"/>
    </row>
    <row r="763" spans="1:1" x14ac:dyDescent="0.2">
      <c r="A763" s="13"/>
    </row>
    <row r="764" spans="1:1" x14ac:dyDescent="0.2">
      <c r="A764" s="13"/>
    </row>
    <row r="765" spans="1:1" x14ac:dyDescent="0.2">
      <c r="A765" s="13"/>
    </row>
    <row r="766" spans="1:1" x14ac:dyDescent="0.2">
      <c r="A766" s="13"/>
    </row>
    <row r="767" spans="1:1" x14ac:dyDescent="0.2">
      <c r="A767" s="13"/>
    </row>
    <row r="768" spans="1:1" x14ac:dyDescent="0.2">
      <c r="A768" s="13"/>
    </row>
    <row r="769" spans="1:1" x14ac:dyDescent="0.2">
      <c r="A769" s="13"/>
    </row>
    <row r="770" spans="1:1" x14ac:dyDescent="0.2">
      <c r="A770" s="13"/>
    </row>
    <row r="771" spans="1:1" x14ac:dyDescent="0.2">
      <c r="A771" s="13"/>
    </row>
    <row r="772" spans="1:1" x14ac:dyDescent="0.2">
      <c r="A772" s="13"/>
    </row>
    <row r="773" spans="1:1" x14ac:dyDescent="0.2">
      <c r="A773" s="13"/>
    </row>
    <row r="774" spans="1:1" x14ac:dyDescent="0.2">
      <c r="A774" s="13"/>
    </row>
    <row r="775" spans="1:1" x14ac:dyDescent="0.2">
      <c r="A775" s="13"/>
    </row>
    <row r="776" spans="1:1" x14ac:dyDescent="0.2">
      <c r="A776" s="13"/>
    </row>
    <row r="777" spans="1:1" x14ac:dyDescent="0.2">
      <c r="A777" s="13"/>
    </row>
    <row r="778" spans="1:1" x14ac:dyDescent="0.2">
      <c r="A778" s="13"/>
    </row>
    <row r="779" spans="1:1" x14ac:dyDescent="0.2">
      <c r="A779" s="13"/>
    </row>
    <row r="780" spans="1:1" x14ac:dyDescent="0.2">
      <c r="A780" s="13"/>
    </row>
    <row r="781" spans="1:1" x14ac:dyDescent="0.2">
      <c r="A781" s="13"/>
    </row>
    <row r="782" spans="1:1" x14ac:dyDescent="0.2">
      <c r="A782" s="13"/>
    </row>
    <row r="783" spans="1:1" x14ac:dyDescent="0.2">
      <c r="A783" s="13"/>
    </row>
    <row r="784" spans="1:1" x14ac:dyDescent="0.2">
      <c r="A784" s="13"/>
    </row>
    <row r="785" spans="1:1" x14ac:dyDescent="0.2">
      <c r="A785" s="13"/>
    </row>
    <row r="786" spans="1:1" x14ac:dyDescent="0.2">
      <c r="A786" s="13"/>
    </row>
    <row r="787" spans="1:1" x14ac:dyDescent="0.2">
      <c r="A787" s="13"/>
    </row>
    <row r="788" spans="1:1" x14ac:dyDescent="0.2">
      <c r="A788" s="13"/>
    </row>
    <row r="789" spans="1:1" x14ac:dyDescent="0.2">
      <c r="A789" s="13"/>
    </row>
    <row r="790" spans="1:1" x14ac:dyDescent="0.2">
      <c r="A790" s="13"/>
    </row>
    <row r="791" spans="1:1" x14ac:dyDescent="0.2">
      <c r="A791" s="13"/>
    </row>
    <row r="792" spans="1:1" x14ac:dyDescent="0.2">
      <c r="A792" s="13"/>
    </row>
    <row r="793" spans="1:1" x14ac:dyDescent="0.2">
      <c r="A793" s="13"/>
    </row>
    <row r="794" spans="1:1" x14ac:dyDescent="0.2">
      <c r="A794" s="13"/>
    </row>
    <row r="795" spans="1:1" x14ac:dyDescent="0.2">
      <c r="A795" s="13"/>
    </row>
    <row r="796" spans="1:1" x14ac:dyDescent="0.2">
      <c r="A796" s="13"/>
    </row>
    <row r="797" spans="1:1" x14ac:dyDescent="0.2">
      <c r="A797" s="13"/>
    </row>
    <row r="798" spans="1:1" x14ac:dyDescent="0.2">
      <c r="A798" s="13"/>
    </row>
    <row r="799" spans="1:1" x14ac:dyDescent="0.2">
      <c r="A799" s="13"/>
    </row>
    <row r="800" spans="1:1" x14ac:dyDescent="0.2">
      <c r="A800" s="13"/>
    </row>
    <row r="801" spans="1:1" x14ac:dyDescent="0.2">
      <c r="A801" s="13"/>
    </row>
    <row r="802" spans="1:1" x14ac:dyDescent="0.2">
      <c r="A802" s="13"/>
    </row>
    <row r="803" spans="1:1" x14ac:dyDescent="0.2">
      <c r="A803" s="13"/>
    </row>
    <row r="804" spans="1:1" x14ac:dyDescent="0.2">
      <c r="A804" s="13"/>
    </row>
    <row r="805" spans="1:1" x14ac:dyDescent="0.2">
      <c r="A805" s="13"/>
    </row>
    <row r="806" spans="1:1" x14ac:dyDescent="0.2">
      <c r="A806" s="13"/>
    </row>
    <row r="807" spans="1:1" x14ac:dyDescent="0.2">
      <c r="A807" s="13"/>
    </row>
    <row r="808" spans="1:1" x14ac:dyDescent="0.2">
      <c r="A808" s="13"/>
    </row>
    <row r="809" spans="1:1" x14ac:dyDescent="0.2">
      <c r="A809" s="13"/>
    </row>
    <row r="810" spans="1:1" x14ac:dyDescent="0.2">
      <c r="A810" s="13"/>
    </row>
    <row r="811" spans="1:1" x14ac:dyDescent="0.2">
      <c r="A811" s="13"/>
    </row>
    <row r="812" spans="1:1" x14ac:dyDescent="0.2">
      <c r="A812" s="13"/>
    </row>
    <row r="813" spans="1:1" x14ac:dyDescent="0.2">
      <c r="A813" s="13"/>
    </row>
    <row r="814" spans="1:1" x14ac:dyDescent="0.2">
      <c r="A814" s="13"/>
    </row>
    <row r="815" spans="1:1" x14ac:dyDescent="0.2">
      <c r="A815" s="13"/>
    </row>
    <row r="816" spans="1:1" x14ac:dyDescent="0.2">
      <c r="A816" s="13"/>
    </row>
    <row r="817" spans="1:1" x14ac:dyDescent="0.2">
      <c r="A817" s="13"/>
    </row>
    <row r="818" spans="1:1" x14ac:dyDescent="0.2">
      <c r="A818" s="13"/>
    </row>
    <row r="819" spans="1:1" x14ac:dyDescent="0.2">
      <c r="A819" s="13"/>
    </row>
    <row r="820" spans="1:1" x14ac:dyDescent="0.2">
      <c r="A820" s="13"/>
    </row>
    <row r="821" spans="1:1" x14ac:dyDescent="0.2">
      <c r="A821" s="13"/>
    </row>
    <row r="822" spans="1:1" x14ac:dyDescent="0.2">
      <c r="A822" s="13"/>
    </row>
    <row r="823" spans="1:1" x14ac:dyDescent="0.2">
      <c r="A823" s="13"/>
    </row>
    <row r="824" spans="1:1" x14ac:dyDescent="0.2">
      <c r="A824" s="13"/>
    </row>
    <row r="825" spans="1:1" x14ac:dyDescent="0.2">
      <c r="A825" s="13"/>
    </row>
    <row r="826" spans="1:1" x14ac:dyDescent="0.2">
      <c r="A826" s="13"/>
    </row>
    <row r="827" spans="1:1" x14ac:dyDescent="0.2">
      <c r="A827" s="13"/>
    </row>
    <row r="828" spans="1:1" x14ac:dyDescent="0.2">
      <c r="A828" s="13"/>
    </row>
    <row r="829" spans="1:1" x14ac:dyDescent="0.2">
      <c r="A829" s="13"/>
    </row>
    <row r="830" spans="1:1" x14ac:dyDescent="0.2">
      <c r="A830" s="13"/>
    </row>
    <row r="831" spans="1:1" x14ac:dyDescent="0.2">
      <c r="A831" s="13"/>
    </row>
    <row r="832" spans="1:1" x14ac:dyDescent="0.2">
      <c r="A832" s="13"/>
    </row>
    <row r="833" spans="1:1" x14ac:dyDescent="0.2">
      <c r="A833" s="13"/>
    </row>
    <row r="834" spans="1:1" x14ac:dyDescent="0.2">
      <c r="A834" s="13"/>
    </row>
    <row r="835" spans="1:1" x14ac:dyDescent="0.2">
      <c r="A835" s="13"/>
    </row>
    <row r="836" spans="1:1" x14ac:dyDescent="0.2">
      <c r="A836" s="13"/>
    </row>
    <row r="837" spans="1:1" x14ac:dyDescent="0.2">
      <c r="A837" s="13"/>
    </row>
    <row r="838" spans="1:1" x14ac:dyDescent="0.2">
      <c r="A838" s="13"/>
    </row>
    <row r="839" spans="1:1" x14ac:dyDescent="0.2">
      <c r="A839" s="13"/>
    </row>
    <row r="840" spans="1:1" x14ac:dyDescent="0.2">
      <c r="A840" s="13"/>
    </row>
    <row r="841" spans="1:1" x14ac:dyDescent="0.2">
      <c r="A841" s="13"/>
    </row>
    <row r="842" spans="1:1" x14ac:dyDescent="0.2">
      <c r="A842" s="13"/>
    </row>
    <row r="843" spans="1:1" x14ac:dyDescent="0.2">
      <c r="A843" s="13"/>
    </row>
    <row r="844" spans="1:1" x14ac:dyDescent="0.2">
      <c r="A844" s="13"/>
    </row>
    <row r="845" spans="1:1" x14ac:dyDescent="0.2">
      <c r="A845" s="13"/>
    </row>
    <row r="846" spans="1:1" x14ac:dyDescent="0.2">
      <c r="A846" s="13"/>
    </row>
    <row r="847" spans="1:1" x14ac:dyDescent="0.2">
      <c r="A847" s="13"/>
    </row>
    <row r="848" spans="1:1" x14ac:dyDescent="0.2">
      <c r="A848" s="13"/>
    </row>
    <row r="849" spans="1:1" x14ac:dyDescent="0.2">
      <c r="A849" s="13"/>
    </row>
    <row r="850" spans="1:1" x14ac:dyDescent="0.2">
      <c r="A850" s="13"/>
    </row>
    <row r="851" spans="1:1" x14ac:dyDescent="0.2">
      <c r="A851" s="13"/>
    </row>
    <row r="852" spans="1:1" x14ac:dyDescent="0.2">
      <c r="A852" s="13"/>
    </row>
    <row r="853" spans="1:1" x14ac:dyDescent="0.2">
      <c r="A853" s="13"/>
    </row>
    <row r="854" spans="1:1" x14ac:dyDescent="0.2">
      <c r="A854" s="13"/>
    </row>
    <row r="855" spans="1:1" x14ac:dyDescent="0.2">
      <c r="A855" s="13"/>
    </row>
    <row r="856" spans="1:1" x14ac:dyDescent="0.2">
      <c r="A856" s="13"/>
    </row>
    <row r="857" spans="1:1" x14ac:dyDescent="0.2">
      <c r="A857" s="13"/>
    </row>
    <row r="858" spans="1:1" x14ac:dyDescent="0.2">
      <c r="A858" s="13"/>
    </row>
    <row r="859" spans="1:1" x14ac:dyDescent="0.2">
      <c r="A859" s="13"/>
    </row>
    <row r="860" spans="1:1" x14ac:dyDescent="0.2">
      <c r="A860" s="13"/>
    </row>
    <row r="861" spans="1:1" x14ac:dyDescent="0.2">
      <c r="A861" s="13"/>
    </row>
    <row r="862" spans="1:1" x14ac:dyDescent="0.2">
      <c r="A862" s="13"/>
    </row>
    <row r="863" spans="1:1" x14ac:dyDescent="0.2">
      <c r="A863" s="13"/>
    </row>
    <row r="864" spans="1:1" x14ac:dyDescent="0.2">
      <c r="A864" s="13"/>
    </row>
    <row r="865" spans="1:1" x14ac:dyDescent="0.2">
      <c r="A865" s="13"/>
    </row>
    <row r="866" spans="1:1" x14ac:dyDescent="0.2">
      <c r="A866" s="13"/>
    </row>
    <row r="867" spans="1:1" x14ac:dyDescent="0.2">
      <c r="A867" s="13"/>
    </row>
    <row r="868" spans="1:1" x14ac:dyDescent="0.2">
      <c r="A868" s="13"/>
    </row>
    <row r="869" spans="1:1" x14ac:dyDescent="0.2">
      <c r="A869" s="13"/>
    </row>
    <row r="870" spans="1:1" x14ac:dyDescent="0.2">
      <c r="A870" s="13"/>
    </row>
    <row r="871" spans="1:1" x14ac:dyDescent="0.2">
      <c r="A871" s="13"/>
    </row>
    <row r="872" spans="1:1" x14ac:dyDescent="0.2">
      <c r="A872" s="13"/>
    </row>
    <row r="873" spans="1:1" x14ac:dyDescent="0.2">
      <c r="A873" s="13"/>
    </row>
    <row r="874" spans="1:1" x14ac:dyDescent="0.2">
      <c r="A874" s="13"/>
    </row>
    <row r="875" spans="1:1" x14ac:dyDescent="0.2">
      <c r="A875" s="13"/>
    </row>
    <row r="876" spans="1:1" x14ac:dyDescent="0.2">
      <c r="A876" s="13"/>
    </row>
    <row r="877" spans="1:1" x14ac:dyDescent="0.2">
      <c r="A877" s="13"/>
    </row>
    <row r="878" spans="1:1" x14ac:dyDescent="0.2">
      <c r="A878" s="13"/>
    </row>
    <row r="879" spans="1:1" x14ac:dyDescent="0.2">
      <c r="A879" s="13"/>
    </row>
    <row r="880" spans="1:1" x14ac:dyDescent="0.2">
      <c r="A880" s="13"/>
    </row>
    <row r="881" spans="1:1" x14ac:dyDescent="0.2">
      <c r="A881" s="13"/>
    </row>
    <row r="882" spans="1:1" x14ac:dyDescent="0.2">
      <c r="A882" s="13"/>
    </row>
    <row r="883" spans="1:1" x14ac:dyDescent="0.2">
      <c r="A883" s="13"/>
    </row>
    <row r="884" spans="1:1" x14ac:dyDescent="0.2">
      <c r="A884" s="13"/>
    </row>
    <row r="885" spans="1:1" x14ac:dyDescent="0.2">
      <c r="A885" s="13"/>
    </row>
    <row r="886" spans="1:1" x14ac:dyDescent="0.2">
      <c r="A886" s="13"/>
    </row>
    <row r="887" spans="1:1" x14ac:dyDescent="0.2">
      <c r="A887" s="13"/>
    </row>
    <row r="888" spans="1:1" x14ac:dyDescent="0.2">
      <c r="A888" s="13"/>
    </row>
    <row r="889" spans="1:1" x14ac:dyDescent="0.2">
      <c r="A889" s="13"/>
    </row>
    <row r="890" spans="1:1" x14ac:dyDescent="0.2">
      <c r="A890" s="13"/>
    </row>
    <row r="891" spans="1:1" x14ac:dyDescent="0.2">
      <c r="A891" s="13"/>
    </row>
    <row r="892" spans="1:1" x14ac:dyDescent="0.2">
      <c r="A892" s="13"/>
    </row>
    <row r="893" spans="1:1" x14ac:dyDescent="0.2">
      <c r="A893" s="13"/>
    </row>
    <row r="894" spans="1:1" x14ac:dyDescent="0.2">
      <c r="A894" s="13"/>
    </row>
    <row r="895" spans="1:1" x14ac:dyDescent="0.2">
      <c r="A895" s="13"/>
    </row>
    <row r="896" spans="1:1" x14ac:dyDescent="0.2">
      <c r="A896" s="13"/>
    </row>
    <row r="897" spans="1:1" x14ac:dyDescent="0.2">
      <c r="A897" s="13"/>
    </row>
    <row r="898" spans="1:1" x14ac:dyDescent="0.2">
      <c r="A898" s="13"/>
    </row>
    <row r="899" spans="1:1" x14ac:dyDescent="0.2">
      <c r="A899" s="13"/>
    </row>
    <row r="900" spans="1:1" x14ac:dyDescent="0.2">
      <c r="A900" s="13"/>
    </row>
    <row r="901" spans="1:1" x14ac:dyDescent="0.2">
      <c r="A901" s="13"/>
    </row>
    <row r="902" spans="1:1" x14ac:dyDescent="0.2">
      <c r="A902" s="13"/>
    </row>
    <row r="903" spans="1:1" x14ac:dyDescent="0.2">
      <c r="A903" s="13"/>
    </row>
    <row r="904" spans="1:1" x14ac:dyDescent="0.2">
      <c r="A904" s="13"/>
    </row>
    <row r="905" spans="1:1" x14ac:dyDescent="0.2">
      <c r="A905" s="13"/>
    </row>
    <row r="906" spans="1:1" x14ac:dyDescent="0.2">
      <c r="A906" s="13"/>
    </row>
    <row r="907" spans="1:1" x14ac:dyDescent="0.2">
      <c r="A907" s="13"/>
    </row>
    <row r="908" spans="1:1" x14ac:dyDescent="0.2">
      <c r="A908" s="13"/>
    </row>
    <row r="909" spans="1:1" x14ac:dyDescent="0.2">
      <c r="A909" s="13"/>
    </row>
    <row r="910" spans="1:1" x14ac:dyDescent="0.2">
      <c r="A910" s="13"/>
    </row>
    <row r="911" spans="1:1" x14ac:dyDescent="0.2">
      <c r="A911" s="13"/>
    </row>
    <row r="912" spans="1:1" x14ac:dyDescent="0.2">
      <c r="A912" s="13"/>
    </row>
    <row r="913" spans="1:1" x14ac:dyDescent="0.2">
      <c r="A913" s="13"/>
    </row>
    <row r="914" spans="1:1" x14ac:dyDescent="0.2">
      <c r="A914" s="13"/>
    </row>
    <row r="915" spans="1:1" x14ac:dyDescent="0.2">
      <c r="A915" s="13"/>
    </row>
    <row r="916" spans="1:1" x14ac:dyDescent="0.2">
      <c r="A916" s="13"/>
    </row>
    <row r="917" spans="1:1" x14ac:dyDescent="0.2">
      <c r="A917" s="13"/>
    </row>
    <row r="918" spans="1:1" x14ac:dyDescent="0.2">
      <c r="A918" s="13"/>
    </row>
    <row r="919" spans="1:1" x14ac:dyDescent="0.2">
      <c r="A919" s="13"/>
    </row>
    <row r="920" spans="1:1" x14ac:dyDescent="0.2">
      <c r="A920" s="13"/>
    </row>
    <row r="921" spans="1:1" x14ac:dyDescent="0.2">
      <c r="A921" s="13"/>
    </row>
    <row r="922" spans="1:1" x14ac:dyDescent="0.2">
      <c r="A922" s="13"/>
    </row>
    <row r="923" spans="1:1" x14ac:dyDescent="0.2">
      <c r="A923" s="13"/>
    </row>
    <row r="924" spans="1:1" x14ac:dyDescent="0.2">
      <c r="A924" s="13"/>
    </row>
    <row r="925" spans="1:1" x14ac:dyDescent="0.2">
      <c r="A925" s="13"/>
    </row>
    <row r="926" spans="1:1" x14ac:dyDescent="0.2">
      <c r="A926" s="13"/>
    </row>
    <row r="927" spans="1:1" x14ac:dyDescent="0.2">
      <c r="A927" s="13"/>
    </row>
    <row r="928" spans="1:1" x14ac:dyDescent="0.2">
      <c r="A928" s="13"/>
    </row>
    <row r="929" spans="1:1" x14ac:dyDescent="0.2">
      <c r="A929" s="13"/>
    </row>
    <row r="930" spans="1:1" x14ac:dyDescent="0.2">
      <c r="A930" s="13"/>
    </row>
    <row r="931" spans="1:1" x14ac:dyDescent="0.2">
      <c r="A931" s="13"/>
    </row>
    <row r="932" spans="1:1" x14ac:dyDescent="0.2">
      <c r="A932" s="13"/>
    </row>
    <row r="933" spans="1:1" x14ac:dyDescent="0.2">
      <c r="A933" s="13"/>
    </row>
    <row r="934" spans="1:1" x14ac:dyDescent="0.2">
      <c r="A934" s="13"/>
    </row>
    <row r="935" spans="1:1" x14ac:dyDescent="0.2">
      <c r="A935" s="13"/>
    </row>
    <row r="936" spans="1:1" x14ac:dyDescent="0.2">
      <c r="A936" s="13"/>
    </row>
    <row r="937" spans="1:1" x14ac:dyDescent="0.2">
      <c r="A937" s="13"/>
    </row>
    <row r="938" spans="1:1" x14ac:dyDescent="0.2">
      <c r="A938" s="13"/>
    </row>
    <row r="939" spans="1:1" x14ac:dyDescent="0.2">
      <c r="A939" s="13"/>
    </row>
    <row r="940" spans="1:1" x14ac:dyDescent="0.2">
      <c r="A940" s="13"/>
    </row>
    <row r="941" spans="1:1" x14ac:dyDescent="0.2">
      <c r="A941" s="13"/>
    </row>
    <row r="942" spans="1:1" x14ac:dyDescent="0.2">
      <c r="A942" s="13"/>
    </row>
    <row r="943" spans="1:1" x14ac:dyDescent="0.2">
      <c r="A943" s="13"/>
    </row>
    <row r="944" spans="1:1" x14ac:dyDescent="0.2">
      <c r="A944" s="13"/>
    </row>
    <row r="945" spans="1:1" x14ac:dyDescent="0.2">
      <c r="A945" s="13"/>
    </row>
    <row r="946" spans="1:1" x14ac:dyDescent="0.2">
      <c r="A946" s="13"/>
    </row>
    <row r="947" spans="1:1" x14ac:dyDescent="0.2">
      <c r="A947" s="13"/>
    </row>
    <row r="948" spans="1:1" x14ac:dyDescent="0.2">
      <c r="A948" s="13"/>
    </row>
    <row r="949" spans="1:1" x14ac:dyDescent="0.2">
      <c r="A949" s="13"/>
    </row>
    <row r="950" spans="1:1" x14ac:dyDescent="0.2">
      <c r="A950" s="13"/>
    </row>
    <row r="951" spans="1:1" x14ac:dyDescent="0.2">
      <c r="A951" s="13"/>
    </row>
    <row r="952" spans="1:1" x14ac:dyDescent="0.2">
      <c r="A952" s="13"/>
    </row>
    <row r="953" spans="1:1" x14ac:dyDescent="0.2">
      <c r="A953" s="13"/>
    </row>
    <row r="954" spans="1:1" x14ac:dyDescent="0.2">
      <c r="A954" s="13"/>
    </row>
    <row r="955" spans="1:1" x14ac:dyDescent="0.2">
      <c r="A955" s="13"/>
    </row>
    <row r="956" spans="1:1" x14ac:dyDescent="0.2">
      <c r="A956" s="13"/>
    </row>
    <row r="957" spans="1:1" x14ac:dyDescent="0.2">
      <c r="A957" s="13"/>
    </row>
    <row r="958" spans="1:1" x14ac:dyDescent="0.2">
      <c r="A958" s="13"/>
    </row>
    <row r="959" spans="1:1" x14ac:dyDescent="0.2">
      <c r="A959" s="13"/>
    </row>
    <row r="960" spans="1:1" x14ac:dyDescent="0.2">
      <c r="A960" s="13"/>
    </row>
    <row r="961" spans="1:1" x14ac:dyDescent="0.2">
      <c r="A961" s="13"/>
    </row>
    <row r="962" spans="1:1" x14ac:dyDescent="0.2">
      <c r="A962" s="13"/>
    </row>
    <row r="963" spans="1:1" x14ac:dyDescent="0.2">
      <c r="A963" s="13"/>
    </row>
    <row r="964" spans="1:1" x14ac:dyDescent="0.2">
      <c r="A964" s="13"/>
    </row>
    <row r="965" spans="1:1" x14ac:dyDescent="0.2">
      <c r="A965" s="13"/>
    </row>
    <row r="966" spans="1:1" x14ac:dyDescent="0.2">
      <c r="A966" s="13"/>
    </row>
    <row r="967" spans="1:1" x14ac:dyDescent="0.2">
      <c r="A967" s="13"/>
    </row>
    <row r="968" spans="1:1" x14ac:dyDescent="0.2">
      <c r="A968" s="13"/>
    </row>
    <row r="969" spans="1:1" x14ac:dyDescent="0.2">
      <c r="A969" s="13"/>
    </row>
    <row r="970" spans="1:1" x14ac:dyDescent="0.2">
      <c r="A970" s="13"/>
    </row>
    <row r="971" spans="1:1" x14ac:dyDescent="0.2">
      <c r="A971" s="13"/>
    </row>
    <row r="972" spans="1:1" x14ac:dyDescent="0.2">
      <c r="A972" s="13"/>
    </row>
    <row r="973" spans="1:1" x14ac:dyDescent="0.2">
      <c r="A973" s="13"/>
    </row>
    <row r="974" spans="1:1" x14ac:dyDescent="0.2">
      <c r="A974" s="13"/>
    </row>
    <row r="975" spans="1:1" x14ac:dyDescent="0.2">
      <c r="A975" s="13"/>
    </row>
    <row r="976" spans="1:1" x14ac:dyDescent="0.2">
      <c r="A976" s="13"/>
    </row>
    <row r="977" spans="1:1" x14ac:dyDescent="0.2">
      <c r="A977" s="13"/>
    </row>
    <row r="978" spans="1:1" x14ac:dyDescent="0.2">
      <c r="A978" s="13"/>
    </row>
    <row r="979" spans="1:1" x14ac:dyDescent="0.2">
      <c r="A979" s="13"/>
    </row>
    <row r="980" spans="1:1" x14ac:dyDescent="0.2">
      <c r="A980" s="13"/>
    </row>
    <row r="981" spans="1:1" x14ac:dyDescent="0.2">
      <c r="A981" s="13"/>
    </row>
    <row r="982" spans="1:1" x14ac:dyDescent="0.2">
      <c r="A982" s="13"/>
    </row>
    <row r="983" spans="1:1" x14ac:dyDescent="0.2">
      <c r="A983" s="13"/>
    </row>
    <row r="984" spans="1:1" x14ac:dyDescent="0.2">
      <c r="A984" s="13"/>
    </row>
    <row r="985" spans="1:1" x14ac:dyDescent="0.2">
      <c r="A985" s="13"/>
    </row>
    <row r="986" spans="1:1" x14ac:dyDescent="0.2">
      <c r="A986" s="13"/>
    </row>
    <row r="987" spans="1:1" x14ac:dyDescent="0.2">
      <c r="A987" s="13"/>
    </row>
    <row r="988" spans="1:1" x14ac:dyDescent="0.2">
      <c r="A988" s="13"/>
    </row>
    <row r="989" spans="1:1" x14ac:dyDescent="0.2">
      <c r="A989" s="13"/>
    </row>
    <row r="990" spans="1:1" x14ac:dyDescent="0.2">
      <c r="A990" s="13"/>
    </row>
    <row r="991" spans="1:1" x14ac:dyDescent="0.2">
      <c r="A991" s="13"/>
    </row>
    <row r="992" spans="1:1" x14ac:dyDescent="0.2">
      <c r="A992" s="13"/>
    </row>
    <row r="993" spans="1:1" x14ac:dyDescent="0.2">
      <c r="A993" s="13"/>
    </row>
    <row r="994" spans="1:1" x14ac:dyDescent="0.2">
      <c r="A994" s="13"/>
    </row>
    <row r="995" spans="1:1" x14ac:dyDescent="0.2">
      <c r="A995" s="13"/>
    </row>
    <row r="996" spans="1:1" x14ac:dyDescent="0.2">
      <c r="A996" s="13"/>
    </row>
    <row r="997" spans="1:1" x14ac:dyDescent="0.2">
      <c r="A997" s="13"/>
    </row>
    <row r="998" spans="1:1" x14ac:dyDescent="0.2">
      <c r="A998" s="13"/>
    </row>
    <row r="999" spans="1:1" x14ac:dyDescent="0.2">
      <c r="A999" s="13"/>
    </row>
    <row r="1000" spans="1:1" x14ac:dyDescent="0.2">
      <c r="A1000" s="13"/>
    </row>
    <row r="1001" spans="1:1" x14ac:dyDescent="0.2">
      <c r="A1001" s="13"/>
    </row>
    <row r="1002" spans="1:1" x14ac:dyDescent="0.2">
      <c r="A1002" s="13"/>
    </row>
    <row r="1003" spans="1:1" x14ac:dyDescent="0.2">
      <c r="A1003" s="13"/>
    </row>
    <row r="1004" spans="1:1" x14ac:dyDescent="0.2">
      <c r="A1004" s="13"/>
    </row>
    <row r="1005" spans="1:1" x14ac:dyDescent="0.2">
      <c r="A1005" s="13"/>
    </row>
    <row r="1006" spans="1:1" x14ac:dyDescent="0.2">
      <c r="A1006" s="13"/>
    </row>
    <row r="1007" spans="1:1" x14ac:dyDescent="0.2">
      <c r="A1007" s="13"/>
    </row>
    <row r="1008" spans="1:1" x14ac:dyDescent="0.2">
      <c r="A1008" s="13"/>
    </row>
    <row r="1009" spans="1:1" x14ac:dyDescent="0.2">
      <c r="A1009" s="13"/>
    </row>
    <row r="1010" spans="1:1" x14ac:dyDescent="0.2">
      <c r="A1010" s="13"/>
    </row>
    <row r="1011" spans="1:1" x14ac:dyDescent="0.2">
      <c r="A1011" s="13"/>
    </row>
    <row r="1012" spans="1:1" x14ac:dyDescent="0.2">
      <c r="A1012" s="13"/>
    </row>
    <row r="1013" spans="1:1" x14ac:dyDescent="0.2">
      <c r="A1013" s="13"/>
    </row>
    <row r="1014" spans="1:1" x14ac:dyDescent="0.2">
      <c r="A1014" s="13"/>
    </row>
    <row r="1015" spans="1:1" x14ac:dyDescent="0.2">
      <c r="A1015" s="13"/>
    </row>
    <row r="1016" spans="1:1" x14ac:dyDescent="0.2">
      <c r="A1016" s="13"/>
    </row>
    <row r="1017" spans="1:1" x14ac:dyDescent="0.2">
      <c r="A1017" s="13"/>
    </row>
    <row r="1018" spans="1:1" x14ac:dyDescent="0.2">
      <c r="A1018" s="13"/>
    </row>
    <row r="1019" spans="1:1" x14ac:dyDescent="0.2">
      <c r="A1019" s="13"/>
    </row>
    <row r="1020" spans="1:1" x14ac:dyDescent="0.2">
      <c r="A1020" s="13"/>
    </row>
    <row r="1021" spans="1:1" x14ac:dyDescent="0.2">
      <c r="A1021" s="13"/>
    </row>
    <row r="1022" spans="1:1" x14ac:dyDescent="0.2">
      <c r="A1022" s="13"/>
    </row>
    <row r="1023" spans="1:1" x14ac:dyDescent="0.2">
      <c r="A1023" s="13"/>
    </row>
    <row r="1024" spans="1:1" x14ac:dyDescent="0.2">
      <c r="A1024" s="13"/>
    </row>
    <row r="1025" spans="1:1" x14ac:dyDescent="0.2">
      <c r="A1025" s="13"/>
    </row>
    <row r="1026" spans="1:1" x14ac:dyDescent="0.2">
      <c r="A1026" s="13"/>
    </row>
    <row r="1027" spans="1:1" x14ac:dyDescent="0.2">
      <c r="A1027" s="13"/>
    </row>
    <row r="1028" spans="1:1" x14ac:dyDescent="0.2">
      <c r="A1028" s="13"/>
    </row>
    <row r="1029" spans="1:1" x14ac:dyDescent="0.2">
      <c r="A1029" s="13"/>
    </row>
    <row r="1030" spans="1:1" x14ac:dyDescent="0.2">
      <c r="A1030" s="13"/>
    </row>
    <row r="1031" spans="1:1" x14ac:dyDescent="0.2">
      <c r="A1031" s="13"/>
    </row>
    <row r="1032" spans="1:1" x14ac:dyDescent="0.2">
      <c r="A1032" s="13"/>
    </row>
    <row r="1033" spans="1:1" x14ac:dyDescent="0.2">
      <c r="A1033" s="13"/>
    </row>
    <row r="1034" spans="1:1" x14ac:dyDescent="0.2">
      <c r="A1034" s="13"/>
    </row>
    <row r="1035" spans="1:1" x14ac:dyDescent="0.2">
      <c r="A1035" s="13"/>
    </row>
    <row r="1036" spans="1:1" x14ac:dyDescent="0.2">
      <c r="A1036" s="13"/>
    </row>
    <row r="1037" spans="1:1" x14ac:dyDescent="0.2">
      <c r="A1037" s="13"/>
    </row>
    <row r="1038" spans="1:1" x14ac:dyDescent="0.2">
      <c r="A1038" s="13"/>
    </row>
    <row r="1039" spans="1:1" x14ac:dyDescent="0.2">
      <c r="A1039" s="13"/>
    </row>
    <row r="1040" spans="1:1" x14ac:dyDescent="0.2">
      <c r="A1040" s="13"/>
    </row>
    <row r="1041" spans="1:1" x14ac:dyDescent="0.2">
      <c r="A1041" s="13"/>
    </row>
    <row r="1042" spans="1:1" x14ac:dyDescent="0.2">
      <c r="A1042" s="13"/>
    </row>
    <row r="1043" spans="1:1" x14ac:dyDescent="0.2">
      <c r="A1043" s="13"/>
    </row>
    <row r="1044" spans="1:1" x14ac:dyDescent="0.2">
      <c r="A1044" s="13"/>
    </row>
    <row r="1045" spans="1:1" x14ac:dyDescent="0.2">
      <c r="A1045" s="13"/>
    </row>
    <row r="1046" spans="1:1" x14ac:dyDescent="0.2">
      <c r="A1046" s="13"/>
    </row>
    <row r="1047" spans="1:1" x14ac:dyDescent="0.2">
      <c r="A1047" s="13"/>
    </row>
    <row r="1048" spans="1:1" x14ac:dyDescent="0.2">
      <c r="A1048" s="13"/>
    </row>
    <row r="1049" spans="1:1" x14ac:dyDescent="0.2">
      <c r="A1049" s="13"/>
    </row>
    <row r="1050" spans="1:1" x14ac:dyDescent="0.2">
      <c r="A1050" s="13"/>
    </row>
    <row r="1051" spans="1:1" x14ac:dyDescent="0.2">
      <c r="A1051" s="13"/>
    </row>
    <row r="1052" spans="1:1" x14ac:dyDescent="0.2">
      <c r="A1052" s="13"/>
    </row>
    <row r="1053" spans="1:1" x14ac:dyDescent="0.2">
      <c r="A1053" s="13"/>
    </row>
    <row r="1054" spans="1:1" x14ac:dyDescent="0.2">
      <c r="A1054" s="13"/>
    </row>
    <row r="1055" spans="1:1" x14ac:dyDescent="0.2">
      <c r="A1055" s="13"/>
    </row>
    <row r="1056" spans="1:1" x14ac:dyDescent="0.2">
      <c r="A1056" s="13"/>
    </row>
    <row r="1057" spans="1:1" x14ac:dyDescent="0.2">
      <c r="A1057" s="13"/>
    </row>
    <row r="1058" spans="1:1" x14ac:dyDescent="0.2">
      <c r="A1058" s="13"/>
    </row>
    <row r="1059" spans="1:1" x14ac:dyDescent="0.2">
      <c r="A1059" s="13"/>
    </row>
    <row r="1060" spans="1:1" x14ac:dyDescent="0.2">
      <c r="A1060" s="13"/>
    </row>
    <row r="1061" spans="1:1" x14ac:dyDescent="0.2">
      <c r="A1061" s="13"/>
    </row>
    <row r="1062" spans="1:1" x14ac:dyDescent="0.2">
      <c r="A1062" s="13"/>
    </row>
    <row r="1063" spans="1:1" x14ac:dyDescent="0.2">
      <c r="A1063" s="13"/>
    </row>
    <row r="1064" spans="1:1" x14ac:dyDescent="0.2">
      <c r="A1064" s="13"/>
    </row>
    <row r="1065" spans="1:1" x14ac:dyDescent="0.2">
      <c r="A1065" s="13"/>
    </row>
    <row r="1066" spans="1:1" x14ac:dyDescent="0.2">
      <c r="A1066" s="13"/>
    </row>
    <row r="1067" spans="1:1" x14ac:dyDescent="0.2">
      <c r="A1067" s="13"/>
    </row>
    <row r="1068" spans="1:1" x14ac:dyDescent="0.2">
      <c r="A1068" s="13"/>
    </row>
    <row r="1069" spans="1:1" x14ac:dyDescent="0.2">
      <c r="A1069" s="13"/>
    </row>
    <row r="1070" spans="1:1" x14ac:dyDescent="0.2">
      <c r="A1070" s="13"/>
    </row>
    <row r="1071" spans="1:1" x14ac:dyDescent="0.2">
      <c r="A1071" s="13"/>
    </row>
    <row r="1072" spans="1:1" x14ac:dyDescent="0.2">
      <c r="A1072" s="13"/>
    </row>
    <row r="1073" spans="1:1" x14ac:dyDescent="0.2">
      <c r="A1073" s="13"/>
    </row>
    <row r="1074" spans="1:1" x14ac:dyDescent="0.2">
      <c r="A1074" s="13"/>
    </row>
    <row r="1075" spans="1:1" x14ac:dyDescent="0.2">
      <c r="A1075" s="13"/>
    </row>
    <row r="1076" spans="1:1" x14ac:dyDescent="0.2">
      <c r="A1076" s="13"/>
    </row>
    <row r="1077" spans="1:1" x14ac:dyDescent="0.2">
      <c r="A1077" s="13"/>
    </row>
    <row r="1078" spans="1:1" x14ac:dyDescent="0.2">
      <c r="A1078" s="13"/>
    </row>
    <row r="1079" spans="1:1" x14ac:dyDescent="0.2">
      <c r="A1079" s="13"/>
    </row>
    <row r="1080" spans="1:1" x14ac:dyDescent="0.2">
      <c r="A1080" s="13"/>
    </row>
    <row r="1081" spans="1:1" x14ac:dyDescent="0.2">
      <c r="A1081" s="13"/>
    </row>
    <row r="1082" spans="1:1" x14ac:dyDescent="0.2">
      <c r="A1082" s="13"/>
    </row>
    <row r="1083" spans="1:1" x14ac:dyDescent="0.2">
      <c r="A1083" s="13"/>
    </row>
    <row r="1084" spans="1:1" x14ac:dyDescent="0.2">
      <c r="A1084" s="13"/>
    </row>
    <row r="1085" spans="1:1" x14ac:dyDescent="0.2">
      <c r="A1085" s="13"/>
    </row>
    <row r="1086" spans="1:1" x14ac:dyDescent="0.2">
      <c r="A1086" s="13"/>
    </row>
    <row r="1087" spans="1:1" x14ac:dyDescent="0.2">
      <c r="A1087" s="13"/>
    </row>
    <row r="1088" spans="1:1" x14ac:dyDescent="0.2">
      <c r="A1088" s="13"/>
    </row>
    <row r="1089" spans="1:1" x14ac:dyDescent="0.2">
      <c r="A1089" s="13"/>
    </row>
    <row r="1090" spans="1:1" x14ac:dyDescent="0.2">
      <c r="A1090" s="13"/>
    </row>
    <row r="1091" spans="1:1" x14ac:dyDescent="0.2">
      <c r="A1091" s="13"/>
    </row>
    <row r="1092" spans="1:1" x14ac:dyDescent="0.2">
      <c r="A1092" s="13"/>
    </row>
    <row r="1093" spans="1:1" x14ac:dyDescent="0.2">
      <c r="A1093" s="13"/>
    </row>
    <row r="1094" spans="1:1" x14ac:dyDescent="0.2">
      <c r="A1094" s="13"/>
    </row>
    <row r="1095" spans="1:1" x14ac:dyDescent="0.2">
      <c r="A1095" s="13"/>
    </row>
    <row r="1096" spans="1:1" x14ac:dyDescent="0.2">
      <c r="A1096" s="13"/>
    </row>
    <row r="1097" spans="1:1" x14ac:dyDescent="0.2">
      <c r="A1097" s="13"/>
    </row>
    <row r="1098" spans="1:1" x14ac:dyDescent="0.2">
      <c r="A1098" s="13"/>
    </row>
    <row r="1099" spans="1:1" x14ac:dyDescent="0.2">
      <c r="A1099" s="13"/>
    </row>
    <row r="1100" spans="1:1" x14ac:dyDescent="0.2">
      <c r="A1100" s="13"/>
    </row>
    <row r="1101" spans="1:1" x14ac:dyDescent="0.2">
      <c r="A1101" s="13"/>
    </row>
    <row r="1102" spans="1:1" x14ac:dyDescent="0.2">
      <c r="A1102" s="13"/>
    </row>
    <row r="1103" spans="1:1" x14ac:dyDescent="0.2">
      <c r="A1103" s="13"/>
    </row>
    <row r="1104" spans="1:1" x14ac:dyDescent="0.2">
      <c r="A1104" s="13"/>
    </row>
    <row r="1105" spans="1:1" x14ac:dyDescent="0.2">
      <c r="A1105" s="13"/>
    </row>
    <row r="1106" spans="1:1" x14ac:dyDescent="0.2">
      <c r="A1106" s="13"/>
    </row>
    <row r="1107" spans="1:1" x14ac:dyDescent="0.2">
      <c r="A1107" s="13"/>
    </row>
    <row r="1108" spans="1:1" x14ac:dyDescent="0.2">
      <c r="A1108" s="13"/>
    </row>
    <row r="1109" spans="1:1" x14ac:dyDescent="0.2">
      <c r="A1109" s="13"/>
    </row>
    <row r="1110" spans="1:1" x14ac:dyDescent="0.2">
      <c r="A1110" s="13"/>
    </row>
    <row r="1111" spans="1:1" x14ac:dyDescent="0.2">
      <c r="A1111" s="13"/>
    </row>
    <row r="1112" spans="1:1" x14ac:dyDescent="0.2">
      <c r="A1112" s="13"/>
    </row>
    <row r="1113" spans="1:1" x14ac:dyDescent="0.2">
      <c r="A1113" s="13"/>
    </row>
    <row r="1114" spans="1:1" x14ac:dyDescent="0.2">
      <c r="A1114" s="13"/>
    </row>
    <row r="1115" spans="1:1" x14ac:dyDescent="0.2">
      <c r="A1115" s="13"/>
    </row>
    <row r="1116" spans="1:1" x14ac:dyDescent="0.2">
      <c r="A1116" s="13"/>
    </row>
    <row r="1117" spans="1:1" x14ac:dyDescent="0.2">
      <c r="A1117" s="13"/>
    </row>
    <row r="1118" spans="1:1" x14ac:dyDescent="0.2">
      <c r="A1118" s="13"/>
    </row>
    <row r="1119" spans="1:1" x14ac:dyDescent="0.2">
      <c r="A1119" s="13"/>
    </row>
    <row r="1120" spans="1:1" x14ac:dyDescent="0.2">
      <c r="A1120" s="13"/>
    </row>
    <row r="1121" spans="1:1" x14ac:dyDescent="0.2">
      <c r="A1121" s="13"/>
    </row>
    <row r="1122" spans="1:1" x14ac:dyDescent="0.2">
      <c r="A1122" s="13"/>
    </row>
    <row r="1123" spans="1:1" x14ac:dyDescent="0.2">
      <c r="A1123" s="13"/>
    </row>
    <row r="1124" spans="1:1" x14ac:dyDescent="0.2">
      <c r="A1124" s="13"/>
    </row>
    <row r="1125" spans="1:1" x14ac:dyDescent="0.2">
      <c r="A1125" s="13"/>
    </row>
    <row r="1126" spans="1:1" x14ac:dyDescent="0.2">
      <c r="A1126" s="13"/>
    </row>
    <row r="1127" spans="1:1" x14ac:dyDescent="0.2">
      <c r="A1127" s="13"/>
    </row>
    <row r="1128" spans="1:1" x14ac:dyDescent="0.2">
      <c r="A1128" s="13"/>
    </row>
    <row r="1129" spans="1:1" x14ac:dyDescent="0.2">
      <c r="A1129" s="13"/>
    </row>
    <row r="1130" spans="1:1" x14ac:dyDescent="0.2">
      <c r="A1130" s="13"/>
    </row>
    <row r="1131" spans="1:1" x14ac:dyDescent="0.2">
      <c r="A1131" s="13"/>
    </row>
    <row r="1132" spans="1:1" x14ac:dyDescent="0.2">
      <c r="A1132" s="13"/>
    </row>
    <row r="1133" spans="1:1" x14ac:dyDescent="0.2">
      <c r="A1133" s="13"/>
    </row>
    <row r="1134" spans="1:1" x14ac:dyDescent="0.2">
      <c r="A1134" s="13"/>
    </row>
    <row r="1135" spans="1:1" x14ac:dyDescent="0.2">
      <c r="A1135" s="13"/>
    </row>
    <row r="1136" spans="1:1" x14ac:dyDescent="0.2">
      <c r="A1136" s="13"/>
    </row>
    <row r="1137" spans="1:1" x14ac:dyDescent="0.2">
      <c r="A1137" s="13"/>
    </row>
    <row r="1138" spans="1:1" x14ac:dyDescent="0.2">
      <c r="A1138" s="13"/>
    </row>
    <row r="1139" spans="1:1" x14ac:dyDescent="0.2">
      <c r="A1139" s="13"/>
    </row>
    <row r="1140" spans="1:1" x14ac:dyDescent="0.2">
      <c r="A1140" s="13"/>
    </row>
    <row r="1141" spans="1:1" x14ac:dyDescent="0.2">
      <c r="A1141" s="13"/>
    </row>
    <row r="1142" spans="1:1" x14ac:dyDescent="0.2">
      <c r="A1142" s="13"/>
    </row>
    <row r="1143" spans="1:1" x14ac:dyDescent="0.2">
      <c r="A1143" s="13"/>
    </row>
    <row r="1144" spans="1:1" x14ac:dyDescent="0.2">
      <c r="A1144" s="13"/>
    </row>
    <row r="1145" spans="1:1" x14ac:dyDescent="0.2">
      <c r="A1145" s="13"/>
    </row>
    <row r="1146" spans="1:1" x14ac:dyDescent="0.2">
      <c r="A1146" s="13"/>
    </row>
    <row r="1147" spans="1:1" x14ac:dyDescent="0.2">
      <c r="A1147" s="13"/>
    </row>
    <row r="1148" spans="1:1" x14ac:dyDescent="0.2">
      <c r="A1148" s="13"/>
    </row>
    <row r="1149" spans="1:1" x14ac:dyDescent="0.2">
      <c r="A1149" s="13"/>
    </row>
    <row r="1150" spans="1:1" x14ac:dyDescent="0.2">
      <c r="A1150" s="13"/>
    </row>
    <row r="1151" spans="1:1" x14ac:dyDescent="0.2">
      <c r="A1151" s="13"/>
    </row>
    <row r="1152" spans="1:1" x14ac:dyDescent="0.2">
      <c r="A1152" s="13"/>
    </row>
    <row r="1153" spans="1:1" x14ac:dyDescent="0.2">
      <c r="A1153" s="13"/>
    </row>
    <row r="1154" spans="1:1" x14ac:dyDescent="0.2">
      <c r="A1154" s="13"/>
    </row>
    <row r="1155" spans="1:1" x14ac:dyDescent="0.2">
      <c r="A1155" s="13"/>
    </row>
    <row r="1156" spans="1:1" x14ac:dyDescent="0.2">
      <c r="A1156" s="13"/>
    </row>
    <row r="1157" spans="1:1" x14ac:dyDescent="0.2">
      <c r="A1157" s="13"/>
    </row>
    <row r="1158" spans="1:1" x14ac:dyDescent="0.2">
      <c r="A1158" s="13"/>
    </row>
    <row r="1159" spans="1:1" x14ac:dyDescent="0.2">
      <c r="A1159" s="13"/>
    </row>
    <row r="1160" spans="1:1" x14ac:dyDescent="0.2">
      <c r="A1160" s="13"/>
    </row>
    <row r="1161" spans="1:1" x14ac:dyDescent="0.2">
      <c r="A1161" s="13"/>
    </row>
    <row r="1162" spans="1:1" x14ac:dyDescent="0.2">
      <c r="A1162" s="13"/>
    </row>
    <row r="1163" spans="1:1" x14ac:dyDescent="0.2">
      <c r="A1163" s="13"/>
    </row>
    <row r="1164" spans="1:1" x14ac:dyDescent="0.2">
      <c r="A1164" s="13"/>
    </row>
    <row r="1165" spans="1:1" x14ac:dyDescent="0.2">
      <c r="A1165" s="13"/>
    </row>
    <row r="1166" spans="1:1" x14ac:dyDescent="0.2">
      <c r="A1166" s="13"/>
    </row>
    <row r="1167" spans="1:1" x14ac:dyDescent="0.2">
      <c r="A1167" s="13"/>
    </row>
    <row r="1168" spans="1:1" x14ac:dyDescent="0.2">
      <c r="A1168" s="13"/>
    </row>
    <row r="1169" spans="1:1" x14ac:dyDescent="0.2">
      <c r="A1169" s="13"/>
    </row>
    <row r="1170" spans="1:1" x14ac:dyDescent="0.2">
      <c r="A1170" s="13"/>
    </row>
    <row r="1171" spans="1:1" x14ac:dyDescent="0.2">
      <c r="A1171" s="13"/>
    </row>
    <row r="1172" spans="1:1" x14ac:dyDescent="0.2">
      <c r="A1172" s="13"/>
    </row>
    <row r="1173" spans="1:1" x14ac:dyDescent="0.2">
      <c r="A1173" s="13"/>
    </row>
    <row r="1174" spans="1:1" x14ac:dyDescent="0.2">
      <c r="A1174" s="13"/>
    </row>
    <row r="1175" spans="1:1" x14ac:dyDescent="0.2">
      <c r="A1175" s="13"/>
    </row>
    <row r="1176" spans="1:1" x14ac:dyDescent="0.2">
      <c r="A1176" s="13"/>
    </row>
    <row r="1177" spans="1:1" x14ac:dyDescent="0.2">
      <c r="A1177" s="13"/>
    </row>
    <row r="1178" spans="1:1" x14ac:dyDescent="0.2">
      <c r="A1178" s="13"/>
    </row>
    <row r="1179" spans="1:1" x14ac:dyDescent="0.2">
      <c r="A1179" s="13"/>
    </row>
    <row r="1180" spans="1:1" x14ac:dyDescent="0.2">
      <c r="A1180" s="13"/>
    </row>
    <row r="1181" spans="1:1" x14ac:dyDescent="0.2">
      <c r="A1181" s="13"/>
    </row>
    <row r="1182" spans="1:1" x14ac:dyDescent="0.2">
      <c r="A1182" s="13"/>
    </row>
    <row r="1183" spans="1:1" x14ac:dyDescent="0.2">
      <c r="A1183" s="13"/>
    </row>
    <row r="1184" spans="1:1" x14ac:dyDescent="0.2">
      <c r="A1184" s="13"/>
    </row>
    <row r="1185" spans="1:1" x14ac:dyDescent="0.2">
      <c r="A1185" s="13"/>
    </row>
    <row r="1186" spans="1:1" x14ac:dyDescent="0.2">
      <c r="A1186" s="13"/>
    </row>
    <row r="1187" spans="1:1" x14ac:dyDescent="0.2">
      <c r="A1187" s="13"/>
    </row>
    <row r="1188" spans="1:1" x14ac:dyDescent="0.2">
      <c r="A1188" s="13"/>
    </row>
    <row r="1189" spans="1:1" x14ac:dyDescent="0.2">
      <c r="A1189" s="13"/>
    </row>
    <row r="1190" spans="1:1" x14ac:dyDescent="0.2">
      <c r="A1190" s="13"/>
    </row>
    <row r="1191" spans="1:1" x14ac:dyDescent="0.2">
      <c r="A1191" s="13"/>
    </row>
    <row r="1192" spans="1:1" x14ac:dyDescent="0.2">
      <c r="A1192" s="13"/>
    </row>
    <row r="1193" spans="1:1" x14ac:dyDescent="0.2">
      <c r="A1193" s="13"/>
    </row>
    <row r="1194" spans="1:1" x14ac:dyDescent="0.2">
      <c r="A1194" s="13"/>
    </row>
    <row r="1195" spans="1:1" x14ac:dyDescent="0.2">
      <c r="A1195" s="13"/>
    </row>
    <row r="1196" spans="1:1" x14ac:dyDescent="0.2">
      <c r="A1196" s="13"/>
    </row>
    <row r="1197" spans="1:1" x14ac:dyDescent="0.2">
      <c r="A1197" s="13"/>
    </row>
    <row r="1198" spans="1:1" x14ac:dyDescent="0.2">
      <c r="A1198" s="13"/>
    </row>
    <row r="1199" spans="1:1" x14ac:dyDescent="0.2">
      <c r="A1199" s="13"/>
    </row>
    <row r="1200" spans="1:1" x14ac:dyDescent="0.2">
      <c r="A1200" s="13"/>
    </row>
    <row r="1201" spans="1:1" x14ac:dyDescent="0.2">
      <c r="A1201" s="13"/>
    </row>
    <row r="1202" spans="1:1" x14ac:dyDescent="0.2">
      <c r="A1202" s="13"/>
    </row>
    <row r="1203" spans="1:1" x14ac:dyDescent="0.2">
      <c r="A1203" s="13"/>
    </row>
    <row r="1204" spans="1:1" x14ac:dyDescent="0.2">
      <c r="A1204" s="13"/>
    </row>
    <row r="1205" spans="1:1" x14ac:dyDescent="0.2">
      <c r="A1205" s="13"/>
    </row>
    <row r="1206" spans="1:1" x14ac:dyDescent="0.2">
      <c r="A1206" s="13"/>
    </row>
    <row r="1207" spans="1:1" x14ac:dyDescent="0.2">
      <c r="A1207" s="13"/>
    </row>
    <row r="1208" spans="1:1" x14ac:dyDescent="0.2">
      <c r="A1208" s="13"/>
    </row>
    <row r="1209" spans="1:1" x14ac:dyDescent="0.2">
      <c r="A1209" s="13"/>
    </row>
    <row r="1210" spans="1:1" x14ac:dyDescent="0.2">
      <c r="A1210" s="13"/>
    </row>
    <row r="1211" spans="1:1" x14ac:dyDescent="0.2">
      <c r="A1211" s="13"/>
    </row>
    <row r="1212" spans="1:1" x14ac:dyDescent="0.2">
      <c r="A1212" s="13"/>
    </row>
    <row r="1213" spans="1:1" x14ac:dyDescent="0.2">
      <c r="A1213" s="13"/>
    </row>
    <row r="1214" spans="1:1" x14ac:dyDescent="0.2">
      <c r="A1214" s="13"/>
    </row>
    <row r="1215" spans="1:1" x14ac:dyDescent="0.2">
      <c r="A1215" s="13"/>
    </row>
    <row r="1216" spans="1:1" x14ac:dyDescent="0.2">
      <c r="A1216" s="13"/>
    </row>
    <row r="1217" spans="1:1" x14ac:dyDescent="0.2">
      <c r="A1217" s="13"/>
    </row>
    <row r="1218" spans="1:1" x14ac:dyDescent="0.2">
      <c r="A1218" s="13"/>
    </row>
    <row r="1219" spans="1:1" x14ac:dyDescent="0.2">
      <c r="A1219" s="13"/>
    </row>
    <row r="1220" spans="1:1" x14ac:dyDescent="0.2">
      <c r="A1220" s="13"/>
    </row>
    <row r="1221" spans="1:1" x14ac:dyDescent="0.2">
      <c r="A1221" s="13"/>
    </row>
    <row r="1222" spans="1:1" x14ac:dyDescent="0.2">
      <c r="A1222" s="13"/>
    </row>
    <row r="1223" spans="1:1" x14ac:dyDescent="0.2">
      <c r="A1223" s="13"/>
    </row>
    <row r="1224" spans="1:1" x14ac:dyDescent="0.2">
      <c r="A1224" s="13"/>
    </row>
    <row r="1225" spans="1:1" x14ac:dyDescent="0.2">
      <c r="A1225" s="13"/>
    </row>
    <row r="1226" spans="1:1" x14ac:dyDescent="0.2">
      <c r="A1226" s="13"/>
    </row>
    <row r="1227" spans="1:1" x14ac:dyDescent="0.2">
      <c r="A1227" s="13"/>
    </row>
    <row r="1228" spans="1:1" x14ac:dyDescent="0.2">
      <c r="A1228" s="13"/>
    </row>
    <row r="1229" spans="1:1" x14ac:dyDescent="0.2">
      <c r="A1229" s="13"/>
    </row>
    <row r="1230" spans="1:1" x14ac:dyDescent="0.2">
      <c r="A1230" s="13"/>
    </row>
    <row r="1231" spans="1:1" x14ac:dyDescent="0.2">
      <c r="A1231" s="13"/>
    </row>
    <row r="1232" spans="1:1" x14ac:dyDescent="0.2">
      <c r="A1232" s="13"/>
    </row>
    <row r="1233" spans="1:1" x14ac:dyDescent="0.2">
      <c r="A1233" s="13"/>
    </row>
    <row r="1234" spans="1:1" x14ac:dyDescent="0.2">
      <c r="A1234" s="13"/>
    </row>
    <row r="1235" spans="1:1" x14ac:dyDescent="0.2">
      <c r="A1235" s="13"/>
    </row>
    <row r="1236" spans="1:1" x14ac:dyDescent="0.2">
      <c r="A1236" s="13"/>
    </row>
    <row r="1237" spans="1:1" x14ac:dyDescent="0.2">
      <c r="A1237" s="13"/>
    </row>
    <row r="1238" spans="1:1" x14ac:dyDescent="0.2">
      <c r="A1238" s="13"/>
    </row>
    <row r="1239" spans="1:1" x14ac:dyDescent="0.2">
      <c r="A1239" s="13"/>
    </row>
    <row r="1240" spans="1:1" x14ac:dyDescent="0.2">
      <c r="A1240" s="13"/>
    </row>
    <row r="1241" spans="1:1" x14ac:dyDescent="0.2">
      <c r="A1241" s="13"/>
    </row>
    <row r="1242" spans="1:1" x14ac:dyDescent="0.2">
      <c r="A1242" s="13"/>
    </row>
    <row r="1243" spans="1:1" x14ac:dyDescent="0.2">
      <c r="A1243" s="13"/>
    </row>
    <row r="1244" spans="1:1" x14ac:dyDescent="0.2">
      <c r="A1244" s="13"/>
    </row>
    <row r="1245" spans="1:1" x14ac:dyDescent="0.2">
      <c r="A1245" s="13"/>
    </row>
    <row r="1246" spans="1:1" x14ac:dyDescent="0.2">
      <c r="A1246" s="13"/>
    </row>
    <row r="1247" spans="1:1" x14ac:dyDescent="0.2">
      <c r="A1247" s="13"/>
    </row>
    <row r="1248" spans="1:1" x14ac:dyDescent="0.2">
      <c r="A1248" s="13"/>
    </row>
    <row r="1249" spans="1:1" x14ac:dyDescent="0.2">
      <c r="A1249" s="13"/>
    </row>
    <row r="1250" spans="1:1" x14ac:dyDescent="0.2">
      <c r="A1250" s="13"/>
    </row>
    <row r="1251" spans="1:1" x14ac:dyDescent="0.2">
      <c r="A1251" s="13"/>
    </row>
    <row r="1252" spans="1:1" x14ac:dyDescent="0.2">
      <c r="A1252" s="13"/>
    </row>
    <row r="1253" spans="1:1" x14ac:dyDescent="0.2">
      <c r="A1253" s="13"/>
    </row>
    <row r="1254" spans="1:1" x14ac:dyDescent="0.2">
      <c r="A1254" s="13"/>
    </row>
    <row r="1255" spans="1:1" x14ac:dyDescent="0.2">
      <c r="A1255" s="13"/>
    </row>
    <row r="1256" spans="1:1" x14ac:dyDescent="0.2">
      <c r="A1256" s="13"/>
    </row>
    <row r="1257" spans="1:1" x14ac:dyDescent="0.2">
      <c r="A1257" s="13"/>
    </row>
    <row r="1258" spans="1:1" x14ac:dyDescent="0.2">
      <c r="A1258" s="13"/>
    </row>
    <row r="1259" spans="1:1" x14ac:dyDescent="0.2">
      <c r="A1259" s="13"/>
    </row>
    <row r="1260" spans="1:1" x14ac:dyDescent="0.2">
      <c r="A1260" s="13"/>
    </row>
    <row r="1261" spans="1:1" x14ac:dyDescent="0.2">
      <c r="A1261" s="13"/>
    </row>
    <row r="1262" spans="1:1" x14ac:dyDescent="0.2">
      <c r="A1262" s="13"/>
    </row>
    <row r="1263" spans="1:1" x14ac:dyDescent="0.2">
      <c r="A1263" s="13"/>
    </row>
    <row r="1264" spans="1:1" x14ac:dyDescent="0.2">
      <c r="A1264" s="13"/>
    </row>
    <row r="1265" spans="1:1" x14ac:dyDescent="0.2">
      <c r="A1265" s="13"/>
    </row>
    <row r="1266" spans="1:1" x14ac:dyDescent="0.2">
      <c r="A1266" s="13"/>
    </row>
    <row r="1267" spans="1:1" x14ac:dyDescent="0.2">
      <c r="A1267" s="13"/>
    </row>
    <row r="1268" spans="1:1" x14ac:dyDescent="0.2">
      <c r="A1268" s="13"/>
    </row>
    <row r="1269" spans="1:1" x14ac:dyDescent="0.2">
      <c r="A1269" s="13"/>
    </row>
    <row r="1270" spans="1:1" x14ac:dyDescent="0.2">
      <c r="A1270" s="13"/>
    </row>
    <row r="1271" spans="1:1" x14ac:dyDescent="0.2">
      <c r="A1271" s="13"/>
    </row>
    <row r="1272" spans="1:1" x14ac:dyDescent="0.2">
      <c r="A1272" s="13"/>
    </row>
    <row r="1273" spans="1:1" x14ac:dyDescent="0.2">
      <c r="A1273" s="13"/>
    </row>
    <row r="1274" spans="1:1" x14ac:dyDescent="0.2">
      <c r="A1274" s="13"/>
    </row>
    <row r="1275" spans="1:1" x14ac:dyDescent="0.2">
      <c r="A1275" s="13"/>
    </row>
    <row r="1276" spans="1:1" x14ac:dyDescent="0.2">
      <c r="A1276" s="13"/>
    </row>
    <row r="1277" spans="1:1" x14ac:dyDescent="0.2">
      <c r="A1277" s="13"/>
    </row>
    <row r="1278" spans="1:1" x14ac:dyDescent="0.2">
      <c r="A1278" s="13"/>
    </row>
    <row r="1279" spans="1:1" x14ac:dyDescent="0.2">
      <c r="A1279" s="13"/>
    </row>
    <row r="1280" spans="1:1" x14ac:dyDescent="0.2">
      <c r="A1280" s="13"/>
    </row>
    <row r="1281" spans="1:1" x14ac:dyDescent="0.2">
      <c r="A1281" s="13"/>
    </row>
    <row r="1282" spans="1:1" x14ac:dyDescent="0.2">
      <c r="A1282" s="13"/>
    </row>
    <row r="1283" spans="1:1" x14ac:dyDescent="0.2">
      <c r="A1283" s="13"/>
    </row>
    <row r="1284" spans="1:1" x14ac:dyDescent="0.2">
      <c r="A1284" s="13"/>
    </row>
    <row r="1285" spans="1:1" x14ac:dyDescent="0.2">
      <c r="A1285" s="13"/>
    </row>
    <row r="1286" spans="1:1" x14ac:dyDescent="0.2">
      <c r="A1286" s="13"/>
    </row>
    <row r="1287" spans="1:1" x14ac:dyDescent="0.2">
      <c r="A1287" s="13"/>
    </row>
    <row r="1288" spans="1:1" x14ac:dyDescent="0.2">
      <c r="A1288" s="13"/>
    </row>
    <row r="1289" spans="1:1" x14ac:dyDescent="0.2">
      <c r="A1289" s="13"/>
    </row>
    <row r="1290" spans="1:1" x14ac:dyDescent="0.2">
      <c r="A1290" s="13"/>
    </row>
    <row r="1291" spans="1:1" x14ac:dyDescent="0.2">
      <c r="A1291" s="13"/>
    </row>
    <row r="1292" spans="1:1" x14ac:dyDescent="0.2">
      <c r="A1292" s="13"/>
    </row>
    <row r="1293" spans="1:1" x14ac:dyDescent="0.2">
      <c r="A1293" s="13"/>
    </row>
    <row r="1294" spans="1:1" x14ac:dyDescent="0.2">
      <c r="A1294" s="13"/>
    </row>
    <row r="1295" spans="1:1" x14ac:dyDescent="0.2">
      <c r="A1295" s="13"/>
    </row>
    <row r="1296" spans="1:1" x14ac:dyDescent="0.2">
      <c r="A1296" s="13"/>
    </row>
    <row r="1297" spans="1:1" x14ac:dyDescent="0.2">
      <c r="A1297" s="13"/>
    </row>
    <row r="1298" spans="1:1" x14ac:dyDescent="0.2">
      <c r="A1298" s="13"/>
    </row>
    <row r="1299" spans="1:1" x14ac:dyDescent="0.2">
      <c r="A1299" s="13"/>
    </row>
    <row r="1300" spans="1:1" x14ac:dyDescent="0.2">
      <c r="A1300" s="13"/>
    </row>
    <row r="1301" spans="1:1" x14ac:dyDescent="0.2">
      <c r="A1301" s="13"/>
    </row>
    <row r="1302" spans="1:1" x14ac:dyDescent="0.2">
      <c r="A1302" s="13"/>
    </row>
    <row r="1303" spans="1:1" x14ac:dyDescent="0.2">
      <c r="A1303" s="13"/>
    </row>
    <row r="1304" spans="1:1" x14ac:dyDescent="0.2">
      <c r="A1304" s="13"/>
    </row>
    <row r="1305" spans="1:1" x14ac:dyDescent="0.2">
      <c r="A1305" s="13"/>
    </row>
    <row r="1306" spans="1:1" x14ac:dyDescent="0.2">
      <c r="A1306" s="13"/>
    </row>
    <row r="1307" spans="1:1" x14ac:dyDescent="0.2">
      <c r="A1307" s="13"/>
    </row>
    <row r="1308" spans="1:1" x14ac:dyDescent="0.2">
      <c r="A1308" s="13"/>
    </row>
    <row r="1309" spans="1:1" x14ac:dyDescent="0.2">
      <c r="A1309" s="13"/>
    </row>
    <row r="1310" spans="1:1" x14ac:dyDescent="0.2">
      <c r="A1310" s="13"/>
    </row>
    <row r="1311" spans="1:1" x14ac:dyDescent="0.2">
      <c r="A1311" s="13"/>
    </row>
    <row r="1312" spans="1:1" x14ac:dyDescent="0.2">
      <c r="A1312" s="13"/>
    </row>
    <row r="1313" spans="1:1" x14ac:dyDescent="0.2">
      <c r="A1313" s="13"/>
    </row>
    <row r="1314" spans="1:1" x14ac:dyDescent="0.2">
      <c r="A1314" s="13"/>
    </row>
    <row r="1315" spans="1:1" x14ac:dyDescent="0.2">
      <c r="A1315" s="13"/>
    </row>
    <row r="1316" spans="1:1" x14ac:dyDescent="0.2">
      <c r="A1316" s="13"/>
    </row>
    <row r="1317" spans="1:1" x14ac:dyDescent="0.2">
      <c r="A1317" s="13"/>
    </row>
    <row r="1318" spans="1:1" x14ac:dyDescent="0.2">
      <c r="A1318" s="13"/>
    </row>
    <row r="1319" spans="1:1" x14ac:dyDescent="0.2">
      <c r="A1319" s="13"/>
    </row>
    <row r="1320" spans="1:1" x14ac:dyDescent="0.2">
      <c r="A1320" s="13"/>
    </row>
    <row r="1321" spans="1:1" x14ac:dyDescent="0.2">
      <c r="A1321" s="13"/>
    </row>
    <row r="1322" spans="1:1" x14ac:dyDescent="0.2">
      <c r="A1322" s="13"/>
    </row>
    <row r="1323" spans="1:1" x14ac:dyDescent="0.2">
      <c r="A1323" s="13"/>
    </row>
    <row r="1324" spans="1:1" x14ac:dyDescent="0.2">
      <c r="A1324" s="13"/>
    </row>
    <row r="1325" spans="1:1" x14ac:dyDescent="0.2">
      <c r="A1325" s="13"/>
    </row>
    <row r="1326" spans="1:1" x14ac:dyDescent="0.2">
      <c r="A1326" s="13"/>
    </row>
    <row r="1327" spans="1:1" x14ac:dyDescent="0.2">
      <c r="A1327" s="13"/>
    </row>
    <row r="1328" spans="1:1" x14ac:dyDescent="0.2">
      <c r="A1328" s="13"/>
    </row>
    <row r="1329" spans="1:1" x14ac:dyDescent="0.2">
      <c r="A1329" s="13"/>
    </row>
    <row r="1330" spans="1:1" x14ac:dyDescent="0.2">
      <c r="A1330" s="13"/>
    </row>
    <row r="1331" spans="1:1" x14ac:dyDescent="0.2">
      <c r="A1331" s="13"/>
    </row>
    <row r="1332" spans="1:1" x14ac:dyDescent="0.2">
      <c r="A1332" s="13"/>
    </row>
    <row r="1333" spans="1:1" x14ac:dyDescent="0.2">
      <c r="A1333" s="13"/>
    </row>
    <row r="1334" spans="1:1" x14ac:dyDescent="0.2">
      <c r="A1334" s="13"/>
    </row>
    <row r="1335" spans="1:1" x14ac:dyDescent="0.2">
      <c r="A1335" s="13"/>
    </row>
    <row r="1336" spans="1:1" x14ac:dyDescent="0.2">
      <c r="A1336" s="13"/>
    </row>
    <row r="1337" spans="1:1" x14ac:dyDescent="0.2">
      <c r="A1337" s="13"/>
    </row>
    <row r="1338" spans="1:1" x14ac:dyDescent="0.2">
      <c r="A1338" s="13"/>
    </row>
    <row r="1339" spans="1:1" x14ac:dyDescent="0.2">
      <c r="A1339" s="13"/>
    </row>
    <row r="1340" spans="1:1" x14ac:dyDescent="0.2">
      <c r="A1340" s="13"/>
    </row>
    <row r="1341" spans="1:1" x14ac:dyDescent="0.2">
      <c r="A1341" s="13"/>
    </row>
    <row r="1342" spans="1:1" x14ac:dyDescent="0.2">
      <c r="A1342" s="13"/>
    </row>
    <row r="1343" spans="1:1" x14ac:dyDescent="0.2">
      <c r="A1343" s="13"/>
    </row>
    <row r="1344" spans="1:1" x14ac:dyDescent="0.2">
      <c r="A1344" s="13"/>
    </row>
    <row r="1345" spans="1:1" x14ac:dyDescent="0.2">
      <c r="A1345" s="13"/>
    </row>
    <row r="1346" spans="1:1" x14ac:dyDescent="0.2">
      <c r="A1346" s="13"/>
    </row>
    <row r="1347" spans="1:1" x14ac:dyDescent="0.2">
      <c r="A1347" s="13"/>
    </row>
    <row r="1348" spans="1:1" x14ac:dyDescent="0.2">
      <c r="A1348" s="13"/>
    </row>
    <row r="1349" spans="1:1" x14ac:dyDescent="0.2">
      <c r="A1349" s="13"/>
    </row>
    <row r="1350" spans="1:1" x14ac:dyDescent="0.2">
      <c r="A1350" s="13"/>
    </row>
    <row r="1351" spans="1:1" x14ac:dyDescent="0.2">
      <c r="A1351" s="13"/>
    </row>
    <row r="1352" spans="1:1" x14ac:dyDescent="0.2">
      <c r="A1352" s="13"/>
    </row>
    <row r="1353" spans="1:1" x14ac:dyDescent="0.2">
      <c r="A1353" s="13"/>
    </row>
    <row r="1354" spans="1:1" x14ac:dyDescent="0.2">
      <c r="A1354" s="13"/>
    </row>
    <row r="1355" spans="1:1" x14ac:dyDescent="0.2">
      <c r="A1355" s="13"/>
    </row>
    <row r="1356" spans="1:1" x14ac:dyDescent="0.2">
      <c r="A1356" s="13"/>
    </row>
    <row r="1357" spans="1:1" x14ac:dyDescent="0.2">
      <c r="A1357" s="13"/>
    </row>
    <row r="1358" spans="1:1" x14ac:dyDescent="0.2">
      <c r="A1358" s="13"/>
    </row>
    <row r="1359" spans="1:1" x14ac:dyDescent="0.2">
      <c r="A1359" s="13"/>
    </row>
    <row r="1360" spans="1:1" x14ac:dyDescent="0.2">
      <c r="A1360" s="13"/>
    </row>
    <row r="1361" spans="1:1" x14ac:dyDescent="0.2">
      <c r="A1361" s="13"/>
    </row>
    <row r="1362" spans="1:1" x14ac:dyDescent="0.2">
      <c r="A1362" s="13"/>
    </row>
    <row r="1363" spans="1:1" x14ac:dyDescent="0.2">
      <c r="A1363" s="13"/>
    </row>
    <row r="1364" spans="1:1" x14ac:dyDescent="0.2">
      <c r="A1364" s="13"/>
    </row>
    <row r="1365" spans="1:1" x14ac:dyDescent="0.2">
      <c r="A1365" s="13"/>
    </row>
    <row r="1366" spans="1:1" x14ac:dyDescent="0.2">
      <c r="A1366" s="13"/>
    </row>
    <row r="1367" spans="1:1" x14ac:dyDescent="0.2">
      <c r="A1367" s="13"/>
    </row>
    <row r="1368" spans="1:1" x14ac:dyDescent="0.2">
      <c r="A1368" s="13"/>
    </row>
    <row r="1369" spans="1:1" x14ac:dyDescent="0.2">
      <c r="A1369" s="13"/>
    </row>
    <row r="1370" spans="1:1" x14ac:dyDescent="0.2">
      <c r="A1370" s="13"/>
    </row>
    <row r="1371" spans="1:1" x14ac:dyDescent="0.2">
      <c r="A1371" s="13"/>
    </row>
    <row r="1372" spans="1:1" x14ac:dyDescent="0.2">
      <c r="A1372" s="13"/>
    </row>
    <row r="1373" spans="1:1" x14ac:dyDescent="0.2">
      <c r="A1373" s="13"/>
    </row>
    <row r="1374" spans="1:1" x14ac:dyDescent="0.2">
      <c r="A1374" s="13"/>
    </row>
    <row r="1375" spans="1:1" x14ac:dyDescent="0.2">
      <c r="A1375" s="13"/>
    </row>
    <row r="1376" spans="1:1" x14ac:dyDescent="0.2">
      <c r="A1376" s="13"/>
    </row>
    <row r="1377" spans="1:1" x14ac:dyDescent="0.2">
      <c r="A1377" s="13"/>
    </row>
    <row r="1378" spans="1:1" x14ac:dyDescent="0.2">
      <c r="A1378" s="13"/>
    </row>
    <row r="1379" spans="1:1" x14ac:dyDescent="0.2">
      <c r="A1379" s="13"/>
    </row>
    <row r="1380" spans="1:1" x14ac:dyDescent="0.2">
      <c r="A1380" s="13"/>
    </row>
    <row r="1381" spans="1:1" x14ac:dyDescent="0.2">
      <c r="A1381" s="13"/>
    </row>
    <row r="1382" spans="1:1" x14ac:dyDescent="0.2">
      <c r="A1382" s="13"/>
    </row>
    <row r="1383" spans="1:1" x14ac:dyDescent="0.2">
      <c r="A1383" s="13"/>
    </row>
    <row r="1384" spans="1:1" x14ac:dyDescent="0.2">
      <c r="A1384" s="13"/>
    </row>
    <row r="1385" spans="1:1" x14ac:dyDescent="0.2">
      <c r="A1385" s="13"/>
    </row>
    <row r="1386" spans="1:1" x14ac:dyDescent="0.2">
      <c r="A1386" s="13"/>
    </row>
    <row r="1387" spans="1:1" x14ac:dyDescent="0.2">
      <c r="A1387" s="13"/>
    </row>
    <row r="1388" spans="1:1" x14ac:dyDescent="0.2">
      <c r="A1388" s="13"/>
    </row>
    <row r="1389" spans="1:1" x14ac:dyDescent="0.2">
      <c r="A1389" s="13"/>
    </row>
    <row r="1390" spans="1:1" x14ac:dyDescent="0.2">
      <c r="A1390" s="13"/>
    </row>
    <row r="1391" spans="1:1" x14ac:dyDescent="0.2">
      <c r="A1391" s="13"/>
    </row>
    <row r="1392" spans="1:1" x14ac:dyDescent="0.2">
      <c r="A1392" s="13"/>
    </row>
    <row r="1393" spans="1:1" x14ac:dyDescent="0.2">
      <c r="A1393" s="13"/>
    </row>
    <row r="1394" spans="1:1" x14ac:dyDescent="0.2">
      <c r="A1394" s="13"/>
    </row>
    <row r="1395" spans="1:1" x14ac:dyDescent="0.2">
      <c r="A1395" s="13"/>
    </row>
    <row r="1396" spans="1:1" x14ac:dyDescent="0.2">
      <c r="A1396" s="13"/>
    </row>
    <row r="1397" spans="1:1" x14ac:dyDescent="0.2">
      <c r="A1397" s="13"/>
    </row>
    <row r="1398" spans="1:1" x14ac:dyDescent="0.2">
      <c r="A1398" s="13"/>
    </row>
    <row r="1399" spans="1:1" x14ac:dyDescent="0.2">
      <c r="A1399" s="13"/>
    </row>
    <row r="1400" spans="1:1" x14ac:dyDescent="0.2">
      <c r="A1400" s="13"/>
    </row>
    <row r="1401" spans="1:1" x14ac:dyDescent="0.2">
      <c r="A1401" s="13"/>
    </row>
    <row r="1402" spans="1:1" x14ac:dyDescent="0.2">
      <c r="A1402" s="13"/>
    </row>
    <row r="1403" spans="1:1" x14ac:dyDescent="0.2">
      <c r="A1403" s="13"/>
    </row>
    <row r="1404" spans="1:1" x14ac:dyDescent="0.2">
      <c r="A1404" s="13"/>
    </row>
    <row r="1405" spans="1:1" x14ac:dyDescent="0.2">
      <c r="A1405" s="13"/>
    </row>
    <row r="1406" spans="1:1" x14ac:dyDescent="0.2">
      <c r="A1406" s="13"/>
    </row>
    <row r="1407" spans="1:1" x14ac:dyDescent="0.2">
      <c r="A1407" s="13"/>
    </row>
    <row r="1408" spans="1:1" x14ac:dyDescent="0.2">
      <c r="A1408" s="13"/>
    </row>
    <row r="1409" spans="1:1" x14ac:dyDescent="0.2">
      <c r="A1409" s="13"/>
    </row>
    <row r="1410" spans="1:1" x14ac:dyDescent="0.2">
      <c r="A1410" s="13"/>
    </row>
    <row r="1411" spans="1:1" x14ac:dyDescent="0.2">
      <c r="A1411" s="13"/>
    </row>
    <row r="1412" spans="1:1" x14ac:dyDescent="0.2">
      <c r="A1412" s="13"/>
    </row>
    <row r="1413" spans="1:1" x14ac:dyDescent="0.2">
      <c r="A1413" s="13"/>
    </row>
    <row r="1414" spans="1:1" x14ac:dyDescent="0.2">
      <c r="A1414" s="13"/>
    </row>
    <row r="1415" spans="1:1" x14ac:dyDescent="0.2">
      <c r="A1415" s="13"/>
    </row>
    <row r="1416" spans="1:1" x14ac:dyDescent="0.2">
      <c r="A1416" s="13"/>
    </row>
    <row r="1417" spans="1:1" x14ac:dyDescent="0.2">
      <c r="A1417" s="13"/>
    </row>
    <row r="1418" spans="1:1" x14ac:dyDescent="0.2">
      <c r="A1418" s="13"/>
    </row>
    <row r="1419" spans="1:1" x14ac:dyDescent="0.2">
      <c r="A1419" s="13"/>
    </row>
    <row r="1420" spans="1:1" x14ac:dyDescent="0.2">
      <c r="A1420" s="13"/>
    </row>
    <row r="1421" spans="1:1" x14ac:dyDescent="0.2">
      <c r="A1421" s="13"/>
    </row>
    <row r="1422" spans="1:1" x14ac:dyDescent="0.2">
      <c r="A1422" s="13"/>
    </row>
    <row r="1423" spans="1:1" x14ac:dyDescent="0.2">
      <c r="A1423" s="13"/>
    </row>
    <row r="1424" spans="1:1" x14ac:dyDescent="0.2">
      <c r="A1424" s="13"/>
    </row>
    <row r="1425" spans="1:1" x14ac:dyDescent="0.2">
      <c r="A1425" s="13"/>
    </row>
    <row r="1426" spans="1:1" x14ac:dyDescent="0.2">
      <c r="A1426" s="13"/>
    </row>
    <row r="1427" spans="1:1" x14ac:dyDescent="0.2">
      <c r="A1427" s="13"/>
    </row>
    <row r="1428" spans="1:1" x14ac:dyDescent="0.2">
      <c r="A1428" s="13"/>
    </row>
    <row r="1429" spans="1:1" x14ac:dyDescent="0.2">
      <c r="A1429" s="13"/>
    </row>
    <row r="1430" spans="1:1" x14ac:dyDescent="0.2">
      <c r="A1430" s="13"/>
    </row>
    <row r="1431" spans="1:1" x14ac:dyDescent="0.2">
      <c r="A1431" s="13"/>
    </row>
    <row r="1432" spans="1:1" x14ac:dyDescent="0.2">
      <c r="A1432" s="13"/>
    </row>
    <row r="1433" spans="1:1" x14ac:dyDescent="0.2">
      <c r="A1433" s="13"/>
    </row>
    <row r="1434" spans="1:1" x14ac:dyDescent="0.2">
      <c r="A1434" s="13"/>
    </row>
    <row r="1435" spans="1:1" x14ac:dyDescent="0.2">
      <c r="A1435" s="13"/>
    </row>
    <row r="1436" spans="1:1" x14ac:dyDescent="0.2">
      <c r="A1436" s="13"/>
    </row>
    <row r="1437" spans="1:1" x14ac:dyDescent="0.2">
      <c r="A1437" s="13"/>
    </row>
    <row r="1438" spans="1:1" x14ac:dyDescent="0.2">
      <c r="A1438" s="13"/>
    </row>
    <row r="1439" spans="1:1" x14ac:dyDescent="0.2">
      <c r="A1439" s="13"/>
    </row>
    <row r="1440" spans="1:1" x14ac:dyDescent="0.2">
      <c r="A1440" s="13"/>
    </row>
    <row r="1441" spans="1:1" x14ac:dyDescent="0.2">
      <c r="A1441" s="13"/>
    </row>
    <row r="1442" spans="1:1" x14ac:dyDescent="0.2">
      <c r="A1442" s="13"/>
    </row>
    <row r="1443" spans="1:1" x14ac:dyDescent="0.2">
      <c r="A1443" s="13"/>
    </row>
    <row r="1444" spans="1:1" x14ac:dyDescent="0.2">
      <c r="A1444" s="13"/>
    </row>
    <row r="1445" spans="1:1" x14ac:dyDescent="0.2">
      <c r="A1445" s="13"/>
    </row>
    <row r="1446" spans="1:1" x14ac:dyDescent="0.2">
      <c r="A1446" s="13"/>
    </row>
    <row r="1447" spans="1:1" x14ac:dyDescent="0.2">
      <c r="A1447" s="13"/>
    </row>
    <row r="1448" spans="1:1" x14ac:dyDescent="0.2">
      <c r="A1448" s="13"/>
    </row>
    <row r="1449" spans="1:1" x14ac:dyDescent="0.2">
      <c r="A1449" s="13"/>
    </row>
    <row r="1450" spans="1:1" x14ac:dyDescent="0.2">
      <c r="A1450" s="13"/>
    </row>
    <row r="1451" spans="1:1" x14ac:dyDescent="0.2">
      <c r="A1451" s="13"/>
    </row>
    <row r="1452" spans="1:1" x14ac:dyDescent="0.2">
      <c r="A1452" s="13"/>
    </row>
    <row r="1453" spans="1:1" x14ac:dyDescent="0.2">
      <c r="A1453" s="13"/>
    </row>
    <row r="1454" spans="1:1" x14ac:dyDescent="0.2">
      <c r="A1454" s="13"/>
    </row>
    <row r="1455" spans="1:1" x14ac:dyDescent="0.2">
      <c r="A1455" s="13"/>
    </row>
    <row r="1456" spans="1:1" x14ac:dyDescent="0.2">
      <c r="A1456" s="13"/>
    </row>
    <row r="1457" spans="1:1" x14ac:dyDescent="0.2">
      <c r="A1457" s="13"/>
    </row>
    <row r="1458" spans="1:1" x14ac:dyDescent="0.2">
      <c r="A1458" s="13"/>
    </row>
    <row r="1459" spans="1:1" x14ac:dyDescent="0.2">
      <c r="A1459" s="13"/>
    </row>
    <row r="1460" spans="1:1" x14ac:dyDescent="0.2">
      <c r="A1460" s="13"/>
    </row>
    <row r="1461" spans="1:1" x14ac:dyDescent="0.2">
      <c r="A1461" s="13"/>
    </row>
    <row r="1462" spans="1:1" x14ac:dyDescent="0.2">
      <c r="A1462" s="13"/>
    </row>
    <row r="1463" spans="1:1" x14ac:dyDescent="0.2">
      <c r="A1463" s="13"/>
    </row>
    <row r="1464" spans="1:1" x14ac:dyDescent="0.2">
      <c r="A1464" s="13"/>
    </row>
    <row r="1465" spans="1:1" x14ac:dyDescent="0.2">
      <c r="A1465" s="13"/>
    </row>
    <row r="1466" spans="1:1" x14ac:dyDescent="0.2">
      <c r="A1466" s="13"/>
    </row>
    <row r="1467" spans="1:1" x14ac:dyDescent="0.2">
      <c r="A1467" s="13"/>
    </row>
    <row r="1468" spans="1:1" x14ac:dyDescent="0.2">
      <c r="A1468" s="13"/>
    </row>
    <row r="1469" spans="1:1" x14ac:dyDescent="0.2">
      <c r="A1469" s="13"/>
    </row>
    <row r="1470" spans="1:1" x14ac:dyDescent="0.2">
      <c r="A1470" s="13"/>
    </row>
    <row r="1471" spans="1:1" x14ac:dyDescent="0.2">
      <c r="A1471" s="13"/>
    </row>
    <row r="1472" spans="1:1" x14ac:dyDescent="0.2">
      <c r="A1472" s="13"/>
    </row>
    <row r="1473" spans="1:1" x14ac:dyDescent="0.2">
      <c r="A1473" s="13"/>
    </row>
    <row r="1474" spans="1:1" x14ac:dyDescent="0.2">
      <c r="A1474" s="13"/>
    </row>
    <row r="1475" spans="1:1" x14ac:dyDescent="0.2">
      <c r="A1475" s="13"/>
    </row>
    <row r="1476" spans="1:1" x14ac:dyDescent="0.2">
      <c r="A1476" s="13"/>
    </row>
    <row r="1477" spans="1:1" x14ac:dyDescent="0.2">
      <c r="A1477" s="13"/>
    </row>
    <row r="1478" spans="1:1" x14ac:dyDescent="0.2">
      <c r="A1478" s="13"/>
    </row>
    <row r="1479" spans="1:1" x14ac:dyDescent="0.2">
      <c r="A1479" s="13"/>
    </row>
    <row r="1480" spans="1:1" x14ac:dyDescent="0.2">
      <c r="A1480" s="13"/>
    </row>
    <row r="1481" spans="1:1" x14ac:dyDescent="0.2">
      <c r="A1481" s="13"/>
    </row>
    <row r="1482" spans="1:1" x14ac:dyDescent="0.2">
      <c r="A1482" s="13"/>
    </row>
    <row r="1483" spans="1:1" x14ac:dyDescent="0.2">
      <c r="A1483" s="13"/>
    </row>
    <row r="1484" spans="1:1" x14ac:dyDescent="0.2">
      <c r="A1484" s="13"/>
    </row>
    <row r="1485" spans="1:1" x14ac:dyDescent="0.2">
      <c r="A1485" s="13"/>
    </row>
    <row r="1486" spans="1:1" x14ac:dyDescent="0.2">
      <c r="A1486" s="13"/>
    </row>
    <row r="1487" spans="1:1" x14ac:dyDescent="0.2">
      <c r="A1487" s="13"/>
    </row>
    <row r="1488" spans="1:1" x14ac:dyDescent="0.2">
      <c r="A1488" s="13"/>
    </row>
    <row r="1489" spans="1:1" x14ac:dyDescent="0.2">
      <c r="A1489" s="13"/>
    </row>
    <row r="1490" spans="1:1" x14ac:dyDescent="0.2">
      <c r="A1490" s="13"/>
    </row>
    <row r="1491" spans="1:1" x14ac:dyDescent="0.2">
      <c r="A1491" s="13"/>
    </row>
    <row r="1492" spans="1:1" x14ac:dyDescent="0.2">
      <c r="A1492" s="13"/>
    </row>
    <row r="1493" spans="1:1" x14ac:dyDescent="0.2">
      <c r="A1493" s="13"/>
    </row>
    <row r="1494" spans="1:1" x14ac:dyDescent="0.2">
      <c r="A1494" s="13"/>
    </row>
    <row r="1495" spans="1:1" x14ac:dyDescent="0.2">
      <c r="A1495" s="13"/>
    </row>
    <row r="1496" spans="1:1" x14ac:dyDescent="0.2">
      <c r="A1496" s="13"/>
    </row>
    <row r="1497" spans="1:1" x14ac:dyDescent="0.2">
      <c r="A1497" s="13"/>
    </row>
    <row r="1498" spans="1:1" x14ac:dyDescent="0.2">
      <c r="A1498" s="13"/>
    </row>
    <row r="1499" spans="1:1" x14ac:dyDescent="0.2">
      <c r="A1499" s="13"/>
    </row>
    <row r="1500" spans="1:1" x14ac:dyDescent="0.2">
      <c r="A1500" s="13"/>
    </row>
    <row r="1501" spans="1:1" x14ac:dyDescent="0.2">
      <c r="A1501" s="13"/>
    </row>
    <row r="1502" spans="1:1" x14ac:dyDescent="0.2">
      <c r="A1502" s="13"/>
    </row>
    <row r="1503" spans="1:1" x14ac:dyDescent="0.2">
      <c r="A1503" s="13"/>
    </row>
    <row r="1504" spans="1:1" x14ac:dyDescent="0.2">
      <c r="A1504" s="13"/>
    </row>
    <row r="1505" spans="1:1" x14ac:dyDescent="0.2">
      <c r="A1505" s="13"/>
    </row>
    <row r="1506" spans="1:1" x14ac:dyDescent="0.2">
      <c r="A1506" s="13"/>
    </row>
    <row r="1507" spans="1:1" x14ac:dyDescent="0.2">
      <c r="A1507" s="13"/>
    </row>
    <row r="1508" spans="1:1" x14ac:dyDescent="0.2">
      <c r="A1508" s="13"/>
    </row>
    <row r="1509" spans="1:1" x14ac:dyDescent="0.2">
      <c r="A1509" s="13"/>
    </row>
    <row r="1510" spans="1:1" x14ac:dyDescent="0.2">
      <c r="A1510" s="13"/>
    </row>
    <row r="1511" spans="1:1" x14ac:dyDescent="0.2">
      <c r="A1511" s="13"/>
    </row>
    <row r="1512" spans="1:1" x14ac:dyDescent="0.2">
      <c r="A1512" s="13"/>
    </row>
    <row r="1513" spans="1:1" x14ac:dyDescent="0.2">
      <c r="A1513" s="13"/>
    </row>
    <row r="1514" spans="1:1" x14ac:dyDescent="0.2">
      <c r="A1514" s="13"/>
    </row>
    <row r="1515" spans="1:1" x14ac:dyDescent="0.2">
      <c r="A1515" s="13"/>
    </row>
    <row r="1516" spans="1:1" x14ac:dyDescent="0.2">
      <c r="A1516" s="13"/>
    </row>
    <row r="1517" spans="1:1" x14ac:dyDescent="0.2">
      <c r="A1517" s="13"/>
    </row>
    <row r="1518" spans="1:1" x14ac:dyDescent="0.2">
      <c r="A1518" s="13"/>
    </row>
    <row r="1519" spans="1:1" x14ac:dyDescent="0.2">
      <c r="A1519" s="13"/>
    </row>
    <row r="1520" spans="1:1" x14ac:dyDescent="0.2">
      <c r="A1520" s="13"/>
    </row>
    <row r="1521" spans="1:1" x14ac:dyDescent="0.2">
      <c r="A1521" s="13"/>
    </row>
    <row r="1522" spans="1:1" x14ac:dyDescent="0.2">
      <c r="A1522" s="13"/>
    </row>
    <row r="1523" spans="1:1" x14ac:dyDescent="0.2">
      <c r="A1523" s="13"/>
    </row>
    <row r="1524" spans="1:1" x14ac:dyDescent="0.2">
      <c r="A1524" s="13"/>
    </row>
    <row r="1525" spans="1:1" x14ac:dyDescent="0.2">
      <c r="A1525" s="13"/>
    </row>
    <row r="1526" spans="1:1" x14ac:dyDescent="0.2">
      <c r="A1526" s="13"/>
    </row>
    <row r="1527" spans="1:1" x14ac:dyDescent="0.2">
      <c r="A1527" s="13"/>
    </row>
    <row r="1528" spans="1:1" x14ac:dyDescent="0.2">
      <c r="A1528" s="13"/>
    </row>
    <row r="1529" spans="1:1" x14ac:dyDescent="0.2">
      <c r="A1529" s="13"/>
    </row>
    <row r="1530" spans="1:1" x14ac:dyDescent="0.2">
      <c r="A1530" s="13"/>
    </row>
    <row r="1531" spans="1:1" x14ac:dyDescent="0.2">
      <c r="A1531" s="13"/>
    </row>
    <row r="1532" spans="1:1" x14ac:dyDescent="0.2">
      <c r="A1532" s="13"/>
    </row>
    <row r="1533" spans="1:1" x14ac:dyDescent="0.2">
      <c r="A1533" s="13"/>
    </row>
    <row r="1534" spans="1:1" x14ac:dyDescent="0.2">
      <c r="A1534" s="13"/>
    </row>
    <row r="1535" spans="1:1" x14ac:dyDescent="0.2">
      <c r="A1535" s="13"/>
    </row>
    <row r="1536" spans="1:1" x14ac:dyDescent="0.2">
      <c r="A1536" s="13"/>
    </row>
    <row r="1537" spans="1:1" x14ac:dyDescent="0.2">
      <c r="A1537" s="13"/>
    </row>
    <row r="1538" spans="1:1" x14ac:dyDescent="0.2">
      <c r="A1538" s="13"/>
    </row>
    <row r="1539" spans="1:1" x14ac:dyDescent="0.2">
      <c r="A1539" s="13"/>
    </row>
    <row r="1540" spans="1:1" x14ac:dyDescent="0.2">
      <c r="A1540" s="13"/>
    </row>
    <row r="1541" spans="1:1" x14ac:dyDescent="0.2">
      <c r="A1541" s="13"/>
    </row>
    <row r="1542" spans="1:1" x14ac:dyDescent="0.2">
      <c r="A1542" s="13"/>
    </row>
    <row r="1543" spans="1:1" x14ac:dyDescent="0.2">
      <c r="A1543" s="13"/>
    </row>
    <row r="1544" spans="1:1" x14ac:dyDescent="0.2">
      <c r="A1544" s="13"/>
    </row>
    <row r="1545" spans="1:1" x14ac:dyDescent="0.2">
      <c r="A1545" s="13"/>
    </row>
    <row r="1546" spans="1:1" x14ac:dyDescent="0.2">
      <c r="A1546" s="13"/>
    </row>
    <row r="1547" spans="1:1" x14ac:dyDescent="0.2">
      <c r="A1547" s="13"/>
    </row>
    <row r="1548" spans="1:1" x14ac:dyDescent="0.2">
      <c r="A1548" s="13"/>
    </row>
    <row r="1549" spans="1:1" x14ac:dyDescent="0.2">
      <c r="A1549" s="13"/>
    </row>
    <row r="1550" spans="1:1" x14ac:dyDescent="0.2">
      <c r="A1550" s="13"/>
    </row>
    <row r="1551" spans="1:1" x14ac:dyDescent="0.2">
      <c r="A1551" s="13"/>
    </row>
    <row r="1552" spans="1:1" x14ac:dyDescent="0.2">
      <c r="A1552" s="13"/>
    </row>
    <row r="1553" spans="1:1" x14ac:dyDescent="0.2">
      <c r="A1553" s="13"/>
    </row>
    <row r="1554" spans="1:1" x14ac:dyDescent="0.2">
      <c r="A1554" s="13"/>
    </row>
    <row r="1555" spans="1:1" x14ac:dyDescent="0.2">
      <c r="A1555" s="13"/>
    </row>
    <row r="1556" spans="1:1" x14ac:dyDescent="0.2">
      <c r="A1556" s="13"/>
    </row>
    <row r="1557" spans="1:1" x14ac:dyDescent="0.2">
      <c r="A1557" s="13"/>
    </row>
    <row r="1558" spans="1:1" x14ac:dyDescent="0.2">
      <c r="A1558" s="13"/>
    </row>
    <row r="1559" spans="1:1" x14ac:dyDescent="0.2">
      <c r="A1559" s="13"/>
    </row>
    <row r="1560" spans="1:1" x14ac:dyDescent="0.2">
      <c r="A1560" s="13"/>
    </row>
    <row r="1561" spans="1:1" x14ac:dyDescent="0.2">
      <c r="A1561" s="13"/>
    </row>
    <row r="1562" spans="1:1" x14ac:dyDescent="0.2">
      <c r="A1562" s="13"/>
    </row>
    <row r="1563" spans="1:1" x14ac:dyDescent="0.2">
      <c r="A1563" s="13"/>
    </row>
    <row r="1564" spans="1:1" x14ac:dyDescent="0.2">
      <c r="A1564" s="13"/>
    </row>
    <row r="1565" spans="1:1" x14ac:dyDescent="0.2">
      <c r="A1565" s="13"/>
    </row>
    <row r="1566" spans="1:1" x14ac:dyDescent="0.2">
      <c r="A1566" s="13"/>
    </row>
    <row r="1567" spans="1:1" x14ac:dyDescent="0.2">
      <c r="A1567" s="13"/>
    </row>
    <row r="1568" spans="1:1" x14ac:dyDescent="0.2">
      <c r="A1568" s="13"/>
    </row>
    <row r="1569" spans="1:1" x14ac:dyDescent="0.2">
      <c r="A1569" s="13"/>
    </row>
    <row r="1570" spans="1:1" x14ac:dyDescent="0.2">
      <c r="A1570" s="13"/>
    </row>
    <row r="1571" spans="1:1" x14ac:dyDescent="0.2">
      <c r="A1571" s="13"/>
    </row>
    <row r="1572" spans="1:1" x14ac:dyDescent="0.2">
      <c r="A1572" s="13"/>
    </row>
    <row r="1573" spans="1:1" x14ac:dyDescent="0.2">
      <c r="A1573" s="13"/>
    </row>
    <row r="1574" spans="1:1" x14ac:dyDescent="0.2">
      <c r="A1574" s="13"/>
    </row>
    <row r="1575" spans="1:1" x14ac:dyDescent="0.2">
      <c r="A1575" s="13"/>
    </row>
    <row r="1576" spans="1:1" x14ac:dyDescent="0.2">
      <c r="A1576" s="13"/>
    </row>
    <row r="1577" spans="1:1" x14ac:dyDescent="0.2">
      <c r="A1577" s="13"/>
    </row>
    <row r="1578" spans="1:1" x14ac:dyDescent="0.2">
      <c r="A1578" s="13"/>
    </row>
    <row r="1579" spans="1:1" x14ac:dyDescent="0.2">
      <c r="A1579" s="13"/>
    </row>
    <row r="1580" spans="1:1" x14ac:dyDescent="0.2">
      <c r="A1580" s="13"/>
    </row>
    <row r="1581" spans="1:1" x14ac:dyDescent="0.2">
      <c r="A1581" s="13"/>
    </row>
    <row r="1582" spans="1:1" x14ac:dyDescent="0.2">
      <c r="A1582" s="13"/>
    </row>
    <row r="1583" spans="1:1" x14ac:dyDescent="0.2">
      <c r="A1583" s="13"/>
    </row>
    <row r="1584" spans="1:1" x14ac:dyDescent="0.2">
      <c r="A1584" s="13"/>
    </row>
    <row r="1585" spans="1:1" x14ac:dyDescent="0.2">
      <c r="A1585" s="13"/>
    </row>
    <row r="1586" spans="1:1" x14ac:dyDescent="0.2">
      <c r="A1586" s="13"/>
    </row>
    <row r="1587" spans="1:1" x14ac:dyDescent="0.2">
      <c r="A1587" s="13"/>
    </row>
    <row r="1588" spans="1:1" x14ac:dyDescent="0.2">
      <c r="A1588" s="13"/>
    </row>
    <row r="1589" spans="1:1" x14ac:dyDescent="0.2">
      <c r="A1589" s="13"/>
    </row>
    <row r="1590" spans="1:1" x14ac:dyDescent="0.2">
      <c r="A1590" s="13"/>
    </row>
    <row r="1591" spans="1:1" x14ac:dyDescent="0.2">
      <c r="A1591" s="13"/>
    </row>
    <row r="1592" spans="1:1" x14ac:dyDescent="0.2">
      <c r="A1592" s="13"/>
    </row>
    <row r="1593" spans="1:1" x14ac:dyDescent="0.2">
      <c r="A1593" s="13"/>
    </row>
    <row r="1594" spans="1:1" x14ac:dyDescent="0.2">
      <c r="A1594" s="13"/>
    </row>
    <row r="1595" spans="1:1" x14ac:dyDescent="0.2">
      <c r="A1595" s="13"/>
    </row>
    <row r="1596" spans="1:1" x14ac:dyDescent="0.2">
      <c r="A1596" s="13"/>
    </row>
    <row r="1597" spans="1:1" x14ac:dyDescent="0.2">
      <c r="A1597" s="13"/>
    </row>
    <row r="1598" spans="1:1" x14ac:dyDescent="0.2">
      <c r="A1598" s="13"/>
    </row>
    <row r="1599" spans="1:1" x14ac:dyDescent="0.2">
      <c r="A1599" s="13"/>
    </row>
    <row r="1600" spans="1:1" x14ac:dyDescent="0.2">
      <c r="A1600" s="13"/>
    </row>
    <row r="1601" spans="1:1" x14ac:dyDescent="0.2">
      <c r="A1601" s="13"/>
    </row>
    <row r="1602" spans="1:1" x14ac:dyDescent="0.2">
      <c r="A1602" s="13"/>
    </row>
    <row r="1603" spans="1:1" x14ac:dyDescent="0.2">
      <c r="A1603" s="13"/>
    </row>
    <row r="1604" spans="1:1" x14ac:dyDescent="0.2">
      <c r="A1604" s="13"/>
    </row>
    <row r="1605" spans="1:1" x14ac:dyDescent="0.2">
      <c r="A1605" s="13"/>
    </row>
    <row r="1606" spans="1:1" x14ac:dyDescent="0.2">
      <c r="A1606" s="13"/>
    </row>
    <row r="1607" spans="1:1" x14ac:dyDescent="0.2">
      <c r="A1607" s="13"/>
    </row>
    <row r="1608" spans="1:1" x14ac:dyDescent="0.2">
      <c r="A1608" s="13"/>
    </row>
    <row r="1609" spans="1:1" x14ac:dyDescent="0.2">
      <c r="A1609" s="13"/>
    </row>
    <row r="1610" spans="1:1" x14ac:dyDescent="0.2">
      <c r="A1610" s="13"/>
    </row>
    <row r="1611" spans="1:1" x14ac:dyDescent="0.2">
      <c r="A1611" s="13"/>
    </row>
    <row r="1612" spans="1:1" x14ac:dyDescent="0.2">
      <c r="A1612" s="13"/>
    </row>
    <row r="1613" spans="1:1" x14ac:dyDescent="0.2">
      <c r="A1613" s="13"/>
    </row>
    <row r="1614" spans="1:1" x14ac:dyDescent="0.2">
      <c r="A1614" s="13"/>
    </row>
    <row r="1615" spans="1:1" x14ac:dyDescent="0.2">
      <c r="A1615" s="13"/>
    </row>
    <row r="1616" spans="1:1" x14ac:dyDescent="0.2">
      <c r="A1616" s="13"/>
    </row>
    <row r="1617" spans="1:1" x14ac:dyDescent="0.2">
      <c r="A1617" s="13"/>
    </row>
    <row r="1618" spans="1:1" x14ac:dyDescent="0.2">
      <c r="A1618" s="13"/>
    </row>
    <row r="1619" spans="1:1" x14ac:dyDescent="0.2">
      <c r="A1619" s="13"/>
    </row>
    <row r="1620" spans="1:1" x14ac:dyDescent="0.2">
      <c r="A1620" s="13"/>
    </row>
    <row r="1621" spans="1:1" x14ac:dyDescent="0.2">
      <c r="A1621" s="13"/>
    </row>
    <row r="1622" spans="1:1" x14ac:dyDescent="0.2">
      <c r="A1622" s="13"/>
    </row>
    <row r="1623" spans="1:1" x14ac:dyDescent="0.2">
      <c r="A1623" s="13"/>
    </row>
    <row r="1624" spans="1:1" x14ac:dyDescent="0.2">
      <c r="A1624" s="13"/>
    </row>
    <row r="1625" spans="1:1" x14ac:dyDescent="0.2">
      <c r="A1625" s="13"/>
    </row>
    <row r="1626" spans="1:1" x14ac:dyDescent="0.2">
      <c r="A1626" s="13"/>
    </row>
    <row r="1627" spans="1:1" x14ac:dyDescent="0.2">
      <c r="A1627" s="13"/>
    </row>
    <row r="1628" spans="1:1" x14ac:dyDescent="0.2">
      <c r="A1628" s="13"/>
    </row>
    <row r="1629" spans="1:1" x14ac:dyDescent="0.2">
      <c r="A1629" s="13"/>
    </row>
    <row r="1630" spans="1:1" x14ac:dyDescent="0.2">
      <c r="A1630" s="13"/>
    </row>
    <row r="1631" spans="1:1" x14ac:dyDescent="0.2">
      <c r="A1631" s="13"/>
    </row>
    <row r="1632" spans="1:1" x14ac:dyDescent="0.2">
      <c r="A1632" s="13"/>
    </row>
    <row r="1633" spans="1:1" x14ac:dyDescent="0.2">
      <c r="A1633" s="13"/>
    </row>
    <row r="1634" spans="1:1" x14ac:dyDescent="0.2">
      <c r="A1634" s="13"/>
    </row>
    <row r="1635" spans="1:1" x14ac:dyDescent="0.2">
      <c r="A1635" s="13"/>
    </row>
    <row r="1636" spans="1:1" x14ac:dyDescent="0.2">
      <c r="A1636" s="13"/>
    </row>
    <row r="1637" spans="1:1" x14ac:dyDescent="0.2">
      <c r="A1637" s="13"/>
    </row>
    <row r="1638" spans="1:1" x14ac:dyDescent="0.2">
      <c r="A1638" s="13"/>
    </row>
    <row r="1639" spans="1:1" x14ac:dyDescent="0.2">
      <c r="A1639" s="13"/>
    </row>
    <row r="1640" spans="1:1" x14ac:dyDescent="0.2">
      <c r="A1640" s="13"/>
    </row>
    <row r="1641" spans="1:1" x14ac:dyDescent="0.2">
      <c r="A1641" s="13"/>
    </row>
    <row r="1642" spans="1:1" x14ac:dyDescent="0.2">
      <c r="A1642" s="13"/>
    </row>
    <row r="1643" spans="1:1" x14ac:dyDescent="0.2">
      <c r="A1643" s="13"/>
    </row>
    <row r="1644" spans="1:1" x14ac:dyDescent="0.2">
      <c r="A1644" s="13"/>
    </row>
    <row r="1645" spans="1:1" x14ac:dyDescent="0.2">
      <c r="A1645" s="13"/>
    </row>
    <row r="1646" spans="1:1" x14ac:dyDescent="0.2">
      <c r="A1646" s="13"/>
    </row>
    <row r="1647" spans="1:1" x14ac:dyDescent="0.2">
      <c r="A1647" s="13"/>
    </row>
    <row r="1648" spans="1:1" x14ac:dyDescent="0.2">
      <c r="A1648" s="13"/>
    </row>
    <row r="1649" spans="1:1" x14ac:dyDescent="0.2">
      <c r="A1649" s="13"/>
    </row>
    <row r="1650" spans="1:1" x14ac:dyDescent="0.2">
      <c r="A1650" s="13"/>
    </row>
    <row r="1651" spans="1:1" x14ac:dyDescent="0.2">
      <c r="A1651" s="13"/>
    </row>
    <row r="1652" spans="1:1" x14ac:dyDescent="0.2">
      <c r="A1652" s="13"/>
    </row>
    <row r="1653" spans="1:1" x14ac:dyDescent="0.2">
      <c r="A1653" s="13"/>
    </row>
    <row r="1654" spans="1:1" x14ac:dyDescent="0.2">
      <c r="A1654" s="13"/>
    </row>
    <row r="1655" spans="1:1" x14ac:dyDescent="0.2">
      <c r="A1655" s="13"/>
    </row>
    <row r="1656" spans="1:1" x14ac:dyDescent="0.2">
      <c r="A1656" s="13"/>
    </row>
    <row r="1657" spans="1:1" x14ac:dyDescent="0.2">
      <c r="A1657" s="13"/>
    </row>
    <row r="1658" spans="1:1" x14ac:dyDescent="0.2">
      <c r="A1658" s="13"/>
    </row>
    <row r="1659" spans="1:1" x14ac:dyDescent="0.2">
      <c r="A1659" s="13"/>
    </row>
    <row r="1660" spans="1:1" x14ac:dyDescent="0.2">
      <c r="A1660" s="13"/>
    </row>
    <row r="1661" spans="1:1" x14ac:dyDescent="0.2">
      <c r="A1661" s="13"/>
    </row>
    <row r="1662" spans="1:1" x14ac:dyDescent="0.2">
      <c r="A1662" s="13"/>
    </row>
    <row r="1663" spans="1:1" x14ac:dyDescent="0.2">
      <c r="A1663" s="13"/>
    </row>
    <row r="1664" spans="1:1" x14ac:dyDescent="0.2">
      <c r="A1664" s="13"/>
    </row>
    <row r="1665" spans="1:1" x14ac:dyDescent="0.2">
      <c r="A1665" s="13"/>
    </row>
    <row r="1666" spans="1:1" x14ac:dyDescent="0.2">
      <c r="A1666" s="13"/>
    </row>
    <row r="1667" spans="1:1" x14ac:dyDescent="0.2">
      <c r="A1667" s="13"/>
    </row>
    <row r="1668" spans="1:1" x14ac:dyDescent="0.2">
      <c r="A1668" s="13"/>
    </row>
    <row r="1669" spans="1:1" x14ac:dyDescent="0.2">
      <c r="A1669" s="13"/>
    </row>
    <row r="1670" spans="1:1" x14ac:dyDescent="0.2">
      <c r="A1670" s="13"/>
    </row>
    <row r="1671" spans="1:1" x14ac:dyDescent="0.2">
      <c r="A1671" s="13"/>
    </row>
    <row r="1672" spans="1:1" x14ac:dyDescent="0.2">
      <c r="A1672" s="13"/>
    </row>
    <row r="1673" spans="1:1" x14ac:dyDescent="0.2">
      <c r="A1673" s="13"/>
    </row>
    <row r="1674" spans="1:1" x14ac:dyDescent="0.2">
      <c r="A1674" s="13"/>
    </row>
    <row r="1675" spans="1:1" x14ac:dyDescent="0.2">
      <c r="A1675" s="13"/>
    </row>
    <row r="1676" spans="1:1" x14ac:dyDescent="0.2">
      <c r="A1676" s="13"/>
    </row>
    <row r="1677" spans="1:1" x14ac:dyDescent="0.2">
      <c r="A1677" s="13"/>
    </row>
    <row r="1678" spans="1:1" x14ac:dyDescent="0.2">
      <c r="A1678" s="13"/>
    </row>
    <row r="1679" spans="1:1" x14ac:dyDescent="0.2">
      <c r="A1679" s="13"/>
    </row>
    <row r="1680" spans="1:1" x14ac:dyDescent="0.2">
      <c r="A1680" s="13"/>
    </row>
    <row r="1681" spans="1:1" x14ac:dyDescent="0.2">
      <c r="A1681" s="13"/>
    </row>
    <row r="1682" spans="1:1" x14ac:dyDescent="0.2">
      <c r="A1682" s="13"/>
    </row>
    <row r="1683" spans="1:1" x14ac:dyDescent="0.2">
      <c r="A1683" s="13"/>
    </row>
    <row r="1684" spans="1:1" x14ac:dyDescent="0.2">
      <c r="A1684" s="13"/>
    </row>
    <row r="1685" spans="1:1" x14ac:dyDescent="0.2">
      <c r="A1685" s="13"/>
    </row>
    <row r="1686" spans="1:1" x14ac:dyDescent="0.2">
      <c r="A1686" s="13"/>
    </row>
    <row r="1687" spans="1:1" x14ac:dyDescent="0.2">
      <c r="A1687" s="13"/>
    </row>
    <row r="1688" spans="1:1" x14ac:dyDescent="0.2">
      <c r="A1688" s="13"/>
    </row>
    <row r="1689" spans="1:1" x14ac:dyDescent="0.2">
      <c r="A1689" s="13"/>
    </row>
    <row r="1690" spans="1:1" x14ac:dyDescent="0.2">
      <c r="A1690" s="13"/>
    </row>
    <row r="1691" spans="1:1" x14ac:dyDescent="0.2">
      <c r="A1691" s="13"/>
    </row>
    <row r="1692" spans="1:1" x14ac:dyDescent="0.2">
      <c r="A1692" s="13"/>
    </row>
    <row r="1693" spans="1:1" x14ac:dyDescent="0.2">
      <c r="A1693" s="13"/>
    </row>
    <row r="1694" spans="1:1" x14ac:dyDescent="0.2">
      <c r="A1694" s="13"/>
    </row>
    <row r="1695" spans="1:1" x14ac:dyDescent="0.2">
      <c r="A1695" s="13"/>
    </row>
    <row r="1696" spans="1:1" x14ac:dyDescent="0.2">
      <c r="A1696" s="13"/>
    </row>
    <row r="1697" spans="1:1" x14ac:dyDescent="0.2">
      <c r="A1697" s="13"/>
    </row>
    <row r="1698" spans="1:1" x14ac:dyDescent="0.2">
      <c r="A1698" s="13"/>
    </row>
    <row r="1699" spans="1:1" x14ac:dyDescent="0.2">
      <c r="A1699" s="13"/>
    </row>
    <row r="1700" spans="1:1" x14ac:dyDescent="0.2">
      <c r="A1700" s="13"/>
    </row>
    <row r="1701" spans="1:1" x14ac:dyDescent="0.2">
      <c r="A1701" s="13"/>
    </row>
    <row r="1702" spans="1:1" x14ac:dyDescent="0.2">
      <c r="A1702" s="13"/>
    </row>
    <row r="1703" spans="1:1" x14ac:dyDescent="0.2">
      <c r="A1703" s="13"/>
    </row>
    <row r="1704" spans="1:1" x14ac:dyDescent="0.2">
      <c r="A1704" s="13"/>
    </row>
    <row r="1705" spans="1:1" x14ac:dyDescent="0.2">
      <c r="A1705" s="13"/>
    </row>
    <row r="1706" spans="1:1" x14ac:dyDescent="0.2">
      <c r="A1706" s="13"/>
    </row>
    <row r="1707" spans="1:1" x14ac:dyDescent="0.2">
      <c r="A1707" s="13"/>
    </row>
    <row r="1708" spans="1:1" x14ac:dyDescent="0.2">
      <c r="A1708" s="13"/>
    </row>
    <row r="1709" spans="1:1" x14ac:dyDescent="0.2">
      <c r="A1709" s="13"/>
    </row>
    <row r="1710" spans="1:1" x14ac:dyDescent="0.2">
      <c r="A1710" s="13"/>
    </row>
    <row r="1711" spans="1:1" x14ac:dyDescent="0.2">
      <c r="A1711" s="13"/>
    </row>
    <row r="1712" spans="1:1" x14ac:dyDescent="0.2">
      <c r="A1712" s="13"/>
    </row>
    <row r="1713" spans="1:1" x14ac:dyDescent="0.2">
      <c r="A1713" s="13"/>
    </row>
    <row r="1714" spans="1:1" x14ac:dyDescent="0.2">
      <c r="A1714" s="13"/>
    </row>
    <row r="1715" spans="1:1" x14ac:dyDescent="0.2">
      <c r="A1715" s="13"/>
    </row>
    <row r="1716" spans="1:1" x14ac:dyDescent="0.2">
      <c r="A1716" s="13"/>
    </row>
    <row r="1717" spans="1:1" x14ac:dyDescent="0.2">
      <c r="A1717" s="13"/>
    </row>
    <row r="1718" spans="1:1" x14ac:dyDescent="0.2">
      <c r="A1718" s="13"/>
    </row>
    <row r="1719" spans="1:1" x14ac:dyDescent="0.2">
      <c r="A1719" s="13"/>
    </row>
    <row r="1720" spans="1:1" x14ac:dyDescent="0.2">
      <c r="A1720" s="13"/>
    </row>
    <row r="1721" spans="1:1" x14ac:dyDescent="0.2">
      <c r="A1721" s="13"/>
    </row>
    <row r="1722" spans="1:1" x14ac:dyDescent="0.2">
      <c r="A1722" s="13"/>
    </row>
    <row r="1723" spans="1:1" x14ac:dyDescent="0.2">
      <c r="A1723" s="13"/>
    </row>
    <row r="1724" spans="1:1" x14ac:dyDescent="0.2">
      <c r="A1724" s="13"/>
    </row>
    <row r="1725" spans="1:1" x14ac:dyDescent="0.2">
      <c r="A1725" s="13"/>
    </row>
    <row r="1726" spans="1:1" x14ac:dyDescent="0.2">
      <c r="A1726" s="13"/>
    </row>
    <row r="1727" spans="1:1" x14ac:dyDescent="0.2">
      <c r="A1727" s="13"/>
    </row>
    <row r="1728" spans="1:1" x14ac:dyDescent="0.2">
      <c r="A1728" s="13"/>
    </row>
    <row r="1729" spans="1:1" x14ac:dyDescent="0.2">
      <c r="A1729" s="13"/>
    </row>
    <row r="1730" spans="1:1" x14ac:dyDescent="0.2">
      <c r="A1730" s="13"/>
    </row>
    <row r="1731" spans="1:1" x14ac:dyDescent="0.2">
      <c r="A1731" s="13"/>
    </row>
    <row r="1732" spans="1:1" x14ac:dyDescent="0.2">
      <c r="A1732" s="13"/>
    </row>
    <row r="1733" spans="1:1" x14ac:dyDescent="0.2">
      <c r="A1733" s="13"/>
    </row>
    <row r="1734" spans="1:1" x14ac:dyDescent="0.2">
      <c r="A1734" s="13"/>
    </row>
    <row r="1735" spans="1:1" x14ac:dyDescent="0.2">
      <c r="A1735" s="13"/>
    </row>
    <row r="1736" spans="1:1" x14ac:dyDescent="0.2">
      <c r="A1736" s="13"/>
    </row>
    <row r="1737" spans="1:1" x14ac:dyDescent="0.2">
      <c r="A1737" s="13"/>
    </row>
    <row r="1738" spans="1:1" x14ac:dyDescent="0.2">
      <c r="A1738" s="13"/>
    </row>
    <row r="1739" spans="1:1" x14ac:dyDescent="0.2">
      <c r="A1739" s="13"/>
    </row>
    <row r="1740" spans="1:1" x14ac:dyDescent="0.2">
      <c r="A1740" s="13"/>
    </row>
    <row r="1741" spans="1:1" x14ac:dyDescent="0.2">
      <c r="A1741" s="13"/>
    </row>
    <row r="1742" spans="1:1" x14ac:dyDescent="0.2">
      <c r="A1742" s="13"/>
    </row>
    <row r="1743" spans="1:1" x14ac:dyDescent="0.2">
      <c r="A1743" s="13"/>
    </row>
    <row r="1744" spans="1:1" x14ac:dyDescent="0.2">
      <c r="A1744" s="13"/>
    </row>
    <row r="1745" spans="1:1" x14ac:dyDescent="0.2">
      <c r="A1745" s="13"/>
    </row>
    <row r="1746" spans="1:1" x14ac:dyDescent="0.2">
      <c r="A1746" s="13"/>
    </row>
    <row r="1747" spans="1:1" x14ac:dyDescent="0.2">
      <c r="A1747" s="13"/>
    </row>
    <row r="1748" spans="1:1" x14ac:dyDescent="0.2">
      <c r="A1748" s="13"/>
    </row>
    <row r="1749" spans="1:1" x14ac:dyDescent="0.2">
      <c r="A1749" s="13"/>
    </row>
    <row r="1750" spans="1:1" x14ac:dyDescent="0.2">
      <c r="A1750" s="13"/>
    </row>
    <row r="1751" spans="1:1" x14ac:dyDescent="0.2">
      <c r="A1751" s="13"/>
    </row>
    <row r="1752" spans="1:1" x14ac:dyDescent="0.2">
      <c r="A1752" s="13"/>
    </row>
    <row r="1753" spans="1:1" x14ac:dyDescent="0.2">
      <c r="A1753" s="13"/>
    </row>
    <row r="1754" spans="1:1" x14ac:dyDescent="0.2">
      <c r="A1754" s="13"/>
    </row>
    <row r="1755" spans="1:1" x14ac:dyDescent="0.2">
      <c r="A1755" s="13"/>
    </row>
    <row r="1756" spans="1:1" x14ac:dyDescent="0.2">
      <c r="A1756" s="13"/>
    </row>
    <row r="1757" spans="1:1" x14ac:dyDescent="0.2">
      <c r="A1757" s="13"/>
    </row>
    <row r="1758" spans="1:1" x14ac:dyDescent="0.2">
      <c r="A1758" s="13"/>
    </row>
    <row r="1759" spans="1:1" x14ac:dyDescent="0.2">
      <c r="A1759" s="13"/>
    </row>
    <row r="1760" spans="1:1" x14ac:dyDescent="0.2">
      <c r="A1760" s="13"/>
    </row>
    <row r="1761" spans="1:1" x14ac:dyDescent="0.2">
      <c r="A1761" s="13"/>
    </row>
    <row r="1762" spans="1:1" x14ac:dyDescent="0.2">
      <c r="A1762" s="13"/>
    </row>
    <row r="1763" spans="1:1" x14ac:dyDescent="0.2">
      <c r="A1763" s="13"/>
    </row>
    <row r="1764" spans="1:1" x14ac:dyDescent="0.2">
      <c r="A1764" s="13"/>
    </row>
    <row r="1765" spans="1:1" x14ac:dyDescent="0.2">
      <c r="A1765" s="13"/>
    </row>
    <row r="1766" spans="1:1" x14ac:dyDescent="0.2">
      <c r="A1766" s="13"/>
    </row>
    <row r="1767" spans="1:1" x14ac:dyDescent="0.2">
      <c r="A1767" s="13"/>
    </row>
    <row r="1768" spans="1:1" x14ac:dyDescent="0.2">
      <c r="A1768" s="13"/>
    </row>
    <row r="1769" spans="1:1" x14ac:dyDescent="0.2">
      <c r="A1769" s="13"/>
    </row>
    <row r="1770" spans="1:1" x14ac:dyDescent="0.2">
      <c r="A1770" s="13"/>
    </row>
    <row r="1771" spans="1:1" x14ac:dyDescent="0.2">
      <c r="A1771" s="13"/>
    </row>
    <row r="1772" spans="1:1" x14ac:dyDescent="0.2">
      <c r="A1772" s="13"/>
    </row>
    <row r="1773" spans="1:1" x14ac:dyDescent="0.2">
      <c r="A1773" s="13"/>
    </row>
    <row r="1774" spans="1:1" x14ac:dyDescent="0.2">
      <c r="A1774" s="13"/>
    </row>
    <row r="1775" spans="1:1" x14ac:dyDescent="0.2">
      <c r="A1775" s="13"/>
    </row>
    <row r="1776" spans="1:1" x14ac:dyDescent="0.2">
      <c r="A1776" s="13"/>
    </row>
    <row r="1777" spans="1:1" x14ac:dyDescent="0.2">
      <c r="A1777" s="13"/>
    </row>
    <row r="1778" spans="1:1" x14ac:dyDescent="0.2">
      <c r="A1778" s="13"/>
    </row>
    <row r="1779" spans="1:1" x14ac:dyDescent="0.2">
      <c r="A1779" s="13"/>
    </row>
    <row r="1780" spans="1:1" x14ac:dyDescent="0.2">
      <c r="A1780" s="13"/>
    </row>
    <row r="1781" spans="1:1" x14ac:dyDescent="0.2">
      <c r="A1781" s="13"/>
    </row>
    <row r="1782" spans="1:1" x14ac:dyDescent="0.2">
      <c r="A1782" s="13"/>
    </row>
    <row r="1783" spans="1:1" x14ac:dyDescent="0.2">
      <c r="A1783" s="13"/>
    </row>
    <row r="1784" spans="1:1" x14ac:dyDescent="0.2">
      <c r="A1784" s="13"/>
    </row>
    <row r="1785" spans="1:1" x14ac:dyDescent="0.2">
      <c r="A1785" s="13"/>
    </row>
    <row r="1786" spans="1:1" x14ac:dyDescent="0.2">
      <c r="A1786" s="13"/>
    </row>
    <row r="1787" spans="1:1" x14ac:dyDescent="0.2">
      <c r="A1787" s="13"/>
    </row>
    <row r="1788" spans="1:1" x14ac:dyDescent="0.2">
      <c r="A1788" s="13"/>
    </row>
    <row r="1789" spans="1:1" x14ac:dyDescent="0.2">
      <c r="A1789" s="13"/>
    </row>
    <row r="1790" spans="1:1" x14ac:dyDescent="0.2">
      <c r="A1790" s="13"/>
    </row>
    <row r="1791" spans="1:1" x14ac:dyDescent="0.2">
      <c r="A1791" s="13"/>
    </row>
    <row r="1792" spans="1:1" x14ac:dyDescent="0.2">
      <c r="A1792" s="13"/>
    </row>
    <row r="1793" spans="1:1" x14ac:dyDescent="0.2">
      <c r="A1793" s="13"/>
    </row>
    <row r="1794" spans="1:1" x14ac:dyDescent="0.2">
      <c r="A1794" s="13"/>
    </row>
    <row r="1795" spans="1:1" x14ac:dyDescent="0.2">
      <c r="A1795" s="13"/>
    </row>
    <row r="1796" spans="1:1" x14ac:dyDescent="0.2">
      <c r="A1796" s="13"/>
    </row>
    <row r="1797" spans="1:1" x14ac:dyDescent="0.2">
      <c r="A1797" s="13"/>
    </row>
    <row r="1798" spans="1:1" x14ac:dyDescent="0.2">
      <c r="A1798" s="13"/>
    </row>
    <row r="1799" spans="1:1" x14ac:dyDescent="0.2">
      <c r="A1799" s="13"/>
    </row>
    <row r="1800" spans="1:1" x14ac:dyDescent="0.2">
      <c r="A1800" s="13"/>
    </row>
    <row r="1801" spans="1:1" x14ac:dyDescent="0.2">
      <c r="A1801" s="13"/>
    </row>
    <row r="1802" spans="1:1" x14ac:dyDescent="0.2">
      <c r="A1802" s="13"/>
    </row>
    <row r="1803" spans="1:1" x14ac:dyDescent="0.2">
      <c r="A1803" s="13"/>
    </row>
    <row r="1804" spans="1:1" x14ac:dyDescent="0.2">
      <c r="A1804" s="13"/>
    </row>
    <row r="1805" spans="1:1" x14ac:dyDescent="0.2">
      <c r="A1805" s="13"/>
    </row>
    <row r="1806" spans="1:1" x14ac:dyDescent="0.2">
      <c r="A1806" s="13"/>
    </row>
    <row r="1807" spans="1:1" x14ac:dyDescent="0.2">
      <c r="A1807" s="13"/>
    </row>
    <row r="1808" spans="1:1" x14ac:dyDescent="0.2">
      <c r="A1808" s="13"/>
    </row>
    <row r="1809" spans="1:1" x14ac:dyDescent="0.2">
      <c r="A1809" s="13"/>
    </row>
    <row r="1810" spans="1:1" x14ac:dyDescent="0.2">
      <c r="A1810" s="13"/>
    </row>
    <row r="1811" spans="1:1" x14ac:dyDescent="0.2">
      <c r="A1811" s="13"/>
    </row>
    <row r="1812" spans="1:1" x14ac:dyDescent="0.2">
      <c r="A1812" s="13"/>
    </row>
    <row r="1813" spans="1:1" x14ac:dyDescent="0.2">
      <c r="A1813" s="13"/>
    </row>
    <row r="1814" spans="1:1" x14ac:dyDescent="0.2">
      <c r="A1814" s="13"/>
    </row>
    <row r="1815" spans="1:1" x14ac:dyDescent="0.2">
      <c r="A1815" s="13"/>
    </row>
    <row r="1816" spans="1:1" x14ac:dyDescent="0.2">
      <c r="A1816" s="13"/>
    </row>
    <row r="1817" spans="1:1" x14ac:dyDescent="0.2">
      <c r="A1817" s="13"/>
    </row>
    <row r="1818" spans="1:1" x14ac:dyDescent="0.2">
      <c r="A1818" s="13"/>
    </row>
    <row r="1819" spans="1:1" x14ac:dyDescent="0.2">
      <c r="A1819" s="13"/>
    </row>
    <row r="1820" spans="1:1" x14ac:dyDescent="0.2">
      <c r="A1820" s="13"/>
    </row>
    <row r="1821" spans="1:1" x14ac:dyDescent="0.2">
      <c r="A1821" s="13"/>
    </row>
    <row r="1822" spans="1:1" x14ac:dyDescent="0.2">
      <c r="A1822" s="13"/>
    </row>
    <row r="1823" spans="1:1" x14ac:dyDescent="0.2">
      <c r="A1823" s="13"/>
    </row>
    <row r="1824" spans="1:1" x14ac:dyDescent="0.2">
      <c r="A1824" s="13"/>
    </row>
    <row r="1825" spans="1:1" x14ac:dyDescent="0.2">
      <c r="A1825" s="13"/>
    </row>
    <row r="1826" spans="1:1" x14ac:dyDescent="0.2">
      <c r="A1826" s="13"/>
    </row>
    <row r="1827" spans="1:1" x14ac:dyDescent="0.2">
      <c r="A1827" s="13"/>
    </row>
    <row r="1828" spans="1:1" x14ac:dyDescent="0.2">
      <c r="A1828" s="13"/>
    </row>
    <row r="1829" spans="1:1" x14ac:dyDescent="0.2">
      <c r="A1829" s="13"/>
    </row>
    <row r="1830" spans="1:1" x14ac:dyDescent="0.2">
      <c r="A1830" s="13"/>
    </row>
    <row r="1831" spans="1:1" x14ac:dyDescent="0.2">
      <c r="A1831" s="13"/>
    </row>
    <row r="1832" spans="1:1" x14ac:dyDescent="0.2">
      <c r="A1832" s="13"/>
    </row>
    <row r="1833" spans="1:1" x14ac:dyDescent="0.2">
      <c r="A1833" s="13"/>
    </row>
    <row r="1834" spans="1:1" x14ac:dyDescent="0.2">
      <c r="A1834" s="13"/>
    </row>
    <row r="1835" spans="1:1" x14ac:dyDescent="0.2">
      <c r="A1835" s="13"/>
    </row>
    <row r="1836" spans="1:1" x14ac:dyDescent="0.2">
      <c r="A1836" s="13"/>
    </row>
    <row r="1837" spans="1:1" x14ac:dyDescent="0.2">
      <c r="A1837" s="13"/>
    </row>
    <row r="1838" spans="1:1" x14ac:dyDescent="0.2">
      <c r="A1838" s="13"/>
    </row>
    <row r="1839" spans="1:1" x14ac:dyDescent="0.2">
      <c r="A1839" s="13"/>
    </row>
    <row r="1840" spans="1:1" x14ac:dyDescent="0.2">
      <c r="A1840" s="13"/>
    </row>
    <row r="1841" spans="1:1" x14ac:dyDescent="0.2">
      <c r="A1841" s="13"/>
    </row>
    <row r="1842" spans="1:1" x14ac:dyDescent="0.2">
      <c r="A1842" s="13"/>
    </row>
    <row r="1843" spans="1:1" x14ac:dyDescent="0.2">
      <c r="A1843" s="13"/>
    </row>
    <row r="1844" spans="1:1" x14ac:dyDescent="0.2">
      <c r="A1844" s="13"/>
    </row>
    <row r="1845" spans="1:1" x14ac:dyDescent="0.2">
      <c r="A1845" s="13"/>
    </row>
    <row r="1846" spans="1:1" x14ac:dyDescent="0.2">
      <c r="A1846" s="13"/>
    </row>
    <row r="1847" spans="1:1" x14ac:dyDescent="0.2">
      <c r="A1847" s="13"/>
    </row>
    <row r="1848" spans="1:1" x14ac:dyDescent="0.2">
      <c r="A1848" s="13"/>
    </row>
    <row r="1849" spans="1:1" x14ac:dyDescent="0.2">
      <c r="A1849" s="13"/>
    </row>
    <row r="1850" spans="1:1" x14ac:dyDescent="0.2">
      <c r="A1850" s="13"/>
    </row>
    <row r="1851" spans="1:1" x14ac:dyDescent="0.2">
      <c r="A1851" s="13"/>
    </row>
    <row r="1852" spans="1:1" x14ac:dyDescent="0.2">
      <c r="A1852" s="13"/>
    </row>
    <row r="1853" spans="1:1" x14ac:dyDescent="0.2">
      <c r="A1853" s="13"/>
    </row>
    <row r="1854" spans="1:1" x14ac:dyDescent="0.2">
      <c r="A1854" s="13"/>
    </row>
    <row r="1855" spans="1:1" x14ac:dyDescent="0.2">
      <c r="A1855" s="13"/>
    </row>
    <row r="1856" spans="1:1" x14ac:dyDescent="0.2">
      <c r="A1856" s="13"/>
    </row>
    <row r="1857" spans="1:1" x14ac:dyDescent="0.2">
      <c r="A1857" s="13"/>
    </row>
    <row r="1858" spans="1:1" x14ac:dyDescent="0.2">
      <c r="A1858" s="13"/>
    </row>
    <row r="1859" spans="1:1" x14ac:dyDescent="0.2">
      <c r="A1859" s="13"/>
    </row>
    <row r="1860" spans="1:1" x14ac:dyDescent="0.2">
      <c r="A1860" s="13"/>
    </row>
    <row r="1861" spans="1:1" x14ac:dyDescent="0.2">
      <c r="A1861" s="13"/>
    </row>
    <row r="1862" spans="1:1" x14ac:dyDescent="0.2">
      <c r="A1862" s="13"/>
    </row>
    <row r="1863" spans="1:1" x14ac:dyDescent="0.2">
      <c r="A1863" s="13"/>
    </row>
    <row r="1864" spans="1:1" x14ac:dyDescent="0.2">
      <c r="A1864" s="13"/>
    </row>
    <row r="1865" spans="1:1" x14ac:dyDescent="0.2">
      <c r="A1865" s="13"/>
    </row>
    <row r="1866" spans="1:1" x14ac:dyDescent="0.2">
      <c r="A1866" s="13"/>
    </row>
    <row r="1867" spans="1:1" x14ac:dyDescent="0.2">
      <c r="A1867" s="13"/>
    </row>
    <row r="1868" spans="1:1" x14ac:dyDescent="0.2">
      <c r="A1868" s="13"/>
    </row>
    <row r="1869" spans="1:1" x14ac:dyDescent="0.2">
      <c r="A1869" s="13"/>
    </row>
    <row r="1870" spans="1:1" x14ac:dyDescent="0.2">
      <c r="A1870" s="13"/>
    </row>
    <row r="1871" spans="1:1" x14ac:dyDescent="0.2">
      <c r="A1871" s="13"/>
    </row>
    <row r="1872" spans="1:1" x14ac:dyDescent="0.2">
      <c r="A1872" s="13"/>
    </row>
    <row r="1873" spans="1:1" x14ac:dyDescent="0.2">
      <c r="A1873" s="13"/>
    </row>
    <row r="1874" spans="1:1" x14ac:dyDescent="0.2">
      <c r="A1874" s="13"/>
    </row>
    <row r="1875" spans="1:1" x14ac:dyDescent="0.2">
      <c r="A1875" s="13"/>
    </row>
    <row r="1876" spans="1:1" x14ac:dyDescent="0.2">
      <c r="A1876" s="13"/>
    </row>
    <row r="1877" spans="1:1" x14ac:dyDescent="0.2">
      <c r="A1877" s="13"/>
    </row>
    <row r="1878" spans="1:1" x14ac:dyDescent="0.2">
      <c r="A1878" s="13"/>
    </row>
    <row r="1879" spans="1:1" x14ac:dyDescent="0.2">
      <c r="A1879" s="13"/>
    </row>
    <row r="1880" spans="1:1" x14ac:dyDescent="0.2">
      <c r="A1880" s="13"/>
    </row>
    <row r="1881" spans="1:1" x14ac:dyDescent="0.2">
      <c r="A1881" s="13"/>
    </row>
    <row r="1882" spans="1:1" x14ac:dyDescent="0.2">
      <c r="A1882" s="13"/>
    </row>
    <row r="1883" spans="1:1" x14ac:dyDescent="0.2">
      <c r="A1883" s="13"/>
    </row>
    <row r="1884" spans="1:1" x14ac:dyDescent="0.2">
      <c r="A1884" s="13"/>
    </row>
    <row r="1885" spans="1:1" x14ac:dyDescent="0.2">
      <c r="A1885" s="13"/>
    </row>
    <row r="1886" spans="1:1" x14ac:dyDescent="0.2">
      <c r="A1886" s="13"/>
    </row>
    <row r="1887" spans="1:1" x14ac:dyDescent="0.2">
      <c r="A1887" s="13"/>
    </row>
    <row r="1888" spans="1:1" x14ac:dyDescent="0.2">
      <c r="A1888" s="13"/>
    </row>
    <row r="1889" spans="1:1" x14ac:dyDescent="0.2">
      <c r="A1889" s="13"/>
    </row>
    <row r="1890" spans="1:1" x14ac:dyDescent="0.2">
      <c r="A1890" s="13"/>
    </row>
    <row r="1891" spans="1:1" x14ac:dyDescent="0.2">
      <c r="A1891" s="13"/>
    </row>
    <row r="1892" spans="1:1" x14ac:dyDescent="0.2">
      <c r="A1892" s="13"/>
    </row>
    <row r="1893" spans="1:1" x14ac:dyDescent="0.2">
      <c r="A1893" s="13"/>
    </row>
    <row r="1894" spans="1:1" x14ac:dyDescent="0.2">
      <c r="A1894" s="13"/>
    </row>
    <row r="1895" spans="1:1" x14ac:dyDescent="0.2">
      <c r="A1895" s="13"/>
    </row>
    <row r="1896" spans="1:1" x14ac:dyDescent="0.2">
      <c r="A1896" s="13"/>
    </row>
    <row r="1897" spans="1:1" x14ac:dyDescent="0.2">
      <c r="A1897" s="13"/>
    </row>
    <row r="1898" spans="1:1" x14ac:dyDescent="0.2">
      <c r="A1898" s="13"/>
    </row>
    <row r="1899" spans="1:1" x14ac:dyDescent="0.2">
      <c r="A1899" s="13"/>
    </row>
    <row r="1900" spans="1:1" x14ac:dyDescent="0.2">
      <c r="A1900" s="13"/>
    </row>
    <row r="1901" spans="1:1" x14ac:dyDescent="0.2">
      <c r="A1901" s="13"/>
    </row>
    <row r="1902" spans="1:1" x14ac:dyDescent="0.2">
      <c r="A1902" s="13"/>
    </row>
    <row r="1903" spans="1:1" x14ac:dyDescent="0.2">
      <c r="A1903" s="13"/>
    </row>
    <row r="1904" spans="1:1" x14ac:dyDescent="0.2">
      <c r="A1904" s="13"/>
    </row>
    <row r="1905" spans="1:1" x14ac:dyDescent="0.2">
      <c r="A1905" s="13"/>
    </row>
    <row r="1906" spans="1:1" x14ac:dyDescent="0.2">
      <c r="A1906" s="13"/>
    </row>
    <row r="1907" spans="1:1" x14ac:dyDescent="0.2">
      <c r="A1907" s="13"/>
    </row>
    <row r="1908" spans="1:1" x14ac:dyDescent="0.2">
      <c r="A1908" s="13"/>
    </row>
    <row r="1909" spans="1:1" x14ac:dyDescent="0.2">
      <c r="A1909" s="13"/>
    </row>
    <row r="1910" spans="1:1" x14ac:dyDescent="0.2">
      <c r="A1910" s="13"/>
    </row>
    <row r="1911" spans="1:1" x14ac:dyDescent="0.2">
      <c r="A1911" s="13"/>
    </row>
    <row r="1912" spans="1:1" x14ac:dyDescent="0.2">
      <c r="A1912" s="13"/>
    </row>
    <row r="1913" spans="1:1" x14ac:dyDescent="0.2">
      <c r="A1913" s="13"/>
    </row>
    <row r="1914" spans="1:1" x14ac:dyDescent="0.2">
      <c r="A1914" s="13"/>
    </row>
    <row r="1915" spans="1:1" x14ac:dyDescent="0.2">
      <c r="A1915" s="13"/>
    </row>
    <row r="1916" spans="1:1" x14ac:dyDescent="0.2">
      <c r="A1916" s="13"/>
    </row>
    <row r="1917" spans="1:1" x14ac:dyDescent="0.2">
      <c r="A1917" s="13"/>
    </row>
    <row r="1918" spans="1:1" x14ac:dyDescent="0.2">
      <c r="A1918" s="13"/>
    </row>
    <row r="1919" spans="1:1" x14ac:dyDescent="0.2">
      <c r="A1919" s="13"/>
    </row>
    <row r="1920" spans="1:1" x14ac:dyDescent="0.2">
      <c r="A1920" s="13"/>
    </row>
    <row r="1921" spans="1:1" x14ac:dyDescent="0.2">
      <c r="A1921" s="13"/>
    </row>
    <row r="1922" spans="1:1" x14ac:dyDescent="0.2">
      <c r="A1922" s="13"/>
    </row>
    <row r="1923" spans="1:1" x14ac:dyDescent="0.2">
      <c r="A1923" s="13"/>
    </row>
    <row r="1924" spans="1:1" x14ac:dyDescent="0.2">
      <c r="A1924" s="13"/>
    </row>
    <row r="1925" spans="1:1" x14ac:dyDescent="0.2">
      <c r="A1925" s="13"/>
    </row>
    <row r="1926" spans="1:1" x14ac:dyDescent="0.2">
      <c r="A1926" s="13"/>
    </row>
    <row r="1927" spans="1:1" x14ac:dyDescent="0.2">
      <c r="A1927" s="13"/>
    </row>
    <row r="1928" spans="1:1" x14ac:dyDescent="0.2">
      <c r="A1928" s="13"/>
    </row>
    <row r="1929" spans="1:1" x14ac:dyDescent="0.2">
      <c r="A1929" s="13"/>
    </row>
    <row r="1930" spans="1:1" x14ac:dyDescent="0.2">
      <c r="A1930" s="13"/>
    </row>
    <row r="1931" spans="1:1" x14ac:dyDescent="0.2">
      <c r="A1931" s="13"/>
    </row>
    <row r="1932" spans="1:1" x14ac:dyDescent="0.2">
      <c r="A1932" s="13"/>
    </row>
    <row r="1933" spans="1:1" x14ac:dyDescent="0.2">
      <c r="A1933" s="13"/>
    </row>
    <row r="1934" spans="1:1" x14ac:dyDescent="0.2">
      <c r="A1934" s="13"/>
    </row>
    <row r="1935" spans="1:1" x14ac:dyDescent="0.2">
      <c r="A1935" s="13"/>
    </row>
    <row r="1936" spans="1:1" x14ac:dyDescent="0.2">
      <c r="A1936" s="13"/>
    </row>
    <row r="1937" spans="1:1" x14ac:dyDescent="0.2">
      <c r="A1937" s="13"/>
    </row>
    <row r="1938" spans="1:1" x14ac:dyDescent="0.2">
      <c r="A1938" s="13"/>
    </row>
    <row r="1939" spans="1:1" x14ac:dyDescent="0.2">
      <c r="A1939" s="13"/>
    </row>
    <row r="1940" spans="1:1" x14ac:dyDescent="0.2">
      <c r="A1940" s="13"/>
    </row>
    <row r="1941" spans="1:1" x14ac:dyDescent="0.2">
      <c r="A1941" s="13"/>
    </row>
    <row r="1942" spans="1:1" x14ac:dyDescent="0.2">
      <c r="A1942" s="13"/>
    </row>
    <row r="1943" spans="1:1" x14ac:dyDescent="0.2">
      <c r="A1943" s="13"/>
    </row>
    <row r="1944" spans="1:1" x14ac:dyDescent="0.2">
      <c r="A1944" s="13"/>
    </row>
    <row r="1945" spans="1:1" x14ac:dyDescent="0.2">
      <c r="A1945" s="13"/>
    </row>
    <row r="1946" spans="1:1" x14ac:dyDescent="0.2">
      <c r="A1946" s="13"/>
    </row>
    <row r="1947" spans="1:1" x14ac:dyDescent="0.2">
      <c r="A1947" s="13"/>
    </row>
    <row r="1948" spans="1:1" x14ac:dyDescent="0.2">
      <c r="A1948" s="13"/>
    </row>
    <row r="1949" spans="1:1" x14ac:dyDescent="0.2">
      <c r="A1949" s="13"/>
    </row>
    <row r="1950" spans="1:1" x14ac:dyDescent="0.2">
      <c r="A1950" s="13"/>
    </row>
    <row r="1951" spans="1:1" x14ac:dyDescent="0.2">
      <c r="A1951" s="13"/>
    </row>
    <row r="1952" spans="1:1" x14ac:dyDescent="0.2">
      <c r="A1952" s="13"/>
    </row>
    <row r="1953" spans="1:1" x14ac:dyDescent="0.2">
      <c r="A1953" s="13"/>
    </row>
    <row r="1954" spans="1:1" x14ac:dyDescent="0.2">
      <c r="A1954" s="13"/>
    </row>
    <row r="1955" spans="1:1" x14ac:dyDescent="0.2">
      <c r="A1955" s="13"/>
    </row>
    <row r="1956" spans="1:1" x14ac:dyDescent="0.2">
      <c r="A1956" s="13"/>
    </row>
    <row r="1957" spans="1:1" x14ac:dyDescent="0.2">
      <c r="A1957" s="13"/>
    </row>
    <row r="1958" spans="1:1" x14ac:dyDescent="0.2">
      <c r="A1958" s="13"/>
    </row>
    <row r="1959" spans="1:1" x14ac:dyDescent="0.2">
      <c r="A1959" s="13"/>
    </row>
    <row r="1960" spans="1:1" x14ac:dyDescent="0.2">
      <c r="A1960" s="13"/>
    </row>
    <row r="1961" spans="1:1" x14ac:dyDescent="0.2">
      <c r="A1961" s="13"/>
    </row>
    <row r="1962" spans="1:1" x14ac:dyDescent="0.2">
      <c r="A1962" s="13"/>
    </row>
    <row r="1963" spans="1:1" x14ac:dyDescent="0.2">
      <c r="A1963" s="13"/>
    </row>
    <row r="1964" spans="1:1" x14ac:dyDescent="0.2">
      <c r="A1964" s="13"/>
    </row>
    <row r="1965" spans="1:1" x14ac:dyDescent="0.2">
      <c r="A1965" s="13"/>
    </row>
    <row r="1966" spans="1:1" x14ac:dyDescent="0.2">
      <c r="A1966" s="13"/>
    </row>
    <row r="1967" spans="1:1" x14ac:dyDescent="0.2">
      <c r="A1967" s="13"/>
    </row>
    <row r="1968" spans="1:1" x14ac:dyDescent="0.2">
      <c r="A1968" s="13"/>
    </row>
    <row r="1969" spans="1:1" x14ac:dyDescent="0.2">
      <c r="A1969" s="13"/>
    </row>
    <row r="1970" spans="1:1" x14ac:dyDescent="0.2">
      <c r="A1970" s="13"/>
    </row>
    <row r="1971" spans="1:1" x14ac:dyDescent="0.2">
      <c r="A1971" s="13"/>
    </row>
    <row r="1972" spans="1:1" x14ac:dyDescent="0.2">
      <c r="A1972" s="13"/>
    </row>
    <row r="1973" spans="1:1" x14ac:dyDescent="0.2">
      <c r="A1973" s="13"/>
    </row>
    <row r="1974" spans="1:1" x14ac:dyDescent="0.2">
      <c r="A1974" s="13"/>
    </row>
    <row r="1975" spans="1:1" x14ac:dyDescent="0.2">
      <c r="A1975" s="13"/>
    </row>
    <row r="1976" spans="1:1" x14ac:dyDescent="0.2">
      <c r="A1976" s="13"/>
    </row>
    <row r="1977" spans="1:1" x14ac:dyDescent="0.2">
      <c r="A1977" s="13"/>
    </row>
    <row r="1978" spans="1:1" x14ac:dyDescent="0.2">
      <c r="A1978" s="13"/>
    </row>
    <row r="1979" spans="1:1" x14ac:dyDescent="0.2">
      <c r="A1979" s="13"/>
    </row>
    <row r="1980" spans="1:1" x14ac:dyDescent="0.2">
      <c r="A1980" s="13"/>
    </row>
    <row r="1981" spans="1:1" x14ac:dyDescent="0.2">
      <c r="A1981" s="13"/>
    </row>
    <row r="1982" spans="1:1" x14ac:dyDescent="0.2">
      <c r="A1982" s="13"/>
    </row>
    <row r="1983" spans="1:1" x14ac:dyDescent="0.2">
      <c r="A1983" s="13"/>
    </row>
    <row r="1984" spans="1:1" x14ac:dyDescent="0.2">
      <c r="A1984" s="13"/>
    </row>
    <row r="1985" spans="1:1" x14ac:dyDescent="0.2">
      <c r="A1985" s="13"/>
    </row>
    <row r="1986" spans="1:1" x14ac:dyDescent="0.2">
      <c r="A1986" s="13"/>
    </row>
    <row r="1987" spans="1:1" x14ac:dyDescent="0.2">
      <c r="A1987" s="13"/>
    </row>
    <row r="1988" spans="1:1" x14ac:dyDescent="0.2">
      <c r="A1988" s="13"/>
    </row>
    <row r="1989" spans="1:1" x14ac:dyDescent="0.2">
      <c r="A1989" s="13"/>
    </row>
    <row r="1990" spans="1:1" x14ac:dyDescent="0.2">
      <c r="A1990" s="13"/>
    </row>
    <row r="1991" spans="1:1" x14ac:dyDescent="0.2">
      <c r="A1991" s="13"/>
    </row>
    <row r="1992" spans="1:1" x14ac:dyDescent="0.2">
      <c r="A1992" s="13"/>
    </row>
    <row r="1993" spans="1:1" x14ac:dyDescent="0.2">
      <c r="A1993" s="13"/>
    </row>
    <row r="1994" spans="1:1" x14ac:dyDescent="0.2">
      <c r="A1994" s="13"/>
    </row>
    <row r="1995" spans="1:1" x14ac:dyDescent="0.2">
      <c r="A1995" s="13"/>
    </row>
    <row r="1996" spans="1:1" x14ac:dyDescent="0.2">
      <c r="A1996" s="13"/>
    </row>
    <row r="1997" spans="1:1" x14ac:dyDescent="0.2">
      <c r="A1997" s="13"/>
    </row>
    <row r="1998" spans="1:1" x14ac:dyDescent="0.2">
      <c r="A1998" s="13"/>
    </row>
    <row r="1999" spans="1:1" x14ac:dyDescent="0.2">
      <c r="A1999" s="13"/>
    </row>
    <row r="2000" spans="1:1" x14ac:dyDescent="0.2">
      <c r="A2000" s="13"/>
    </row>
    <row r="2001" spans="1:1" x14ac:dyDescent="0.2">
      <c r="A2001" s="13"/>
    </row>
    <row r="2002" spans="1:1" x14ac:dyDescent="0.2">
      <c r="A2002" s="13"/>
    </row>
    <row r="2003" spans="1:1" x14ac:dyDescent="0.2">
      <c r="A2003" s="13"/>
    </row>
    <row r="2004" spans="1:1" x14ac:dyDescent="0.2">
      <c r="A2004" s="13"/>
    </row>
    <row r="2005" spans="1:1" x14ac:dyDescent="0.2">
      <c r="A2005" s="13"/>
    </row>
    <row r="2006" spans="1:1" x14ac:dyDescent="0.2">
      <c r="A2006" s="13"/>
    </row>
    <row r="2007" spans="1:1" x14ac:dyDescent="0.2">
      <c r="A2007" s="13"/>
    </row>
    <row r="2008" spans="1:1" x14ac:dyDescent="0.2">
      <c r="A2008" s="13"/>
    </row>
    <row r="2009" spans="1:1" x14ac:dyDescent="0.2">
      <c r="A2009" s="13"/>
    </row>
    <row r="2010" spans="1:1" x14ac:dyDescent="0.2">
      <c r="A2010" s="13"/>
    </row>
    <row r="2011" spans="1:1" x14ac:dyDescent="0.2">
      <c r="A2011" s="13"/>
    </row>
    <row r="2012" spans="1:1" x14ac:dyDescent="0.2">
      <c r="A2012" s="13"/>
    </row>
    <row r="2013" spans="1:1" x14ac:dyDescent="0.2">
      <c r="A2013" s="13"/>
    </row>
    <row r="2014" spans="1:1" x14ac:dyDescent="0.2">
      <c r="A2014" s="13"/>
    </row>
    <row r="2015" spans="1:1" x14ac:dyDescent="0.2">
      <c r="A2015" s="13"/>
    </row>
    <row r="2016" spans="1:1" x14ac:dyDescent="0.2">
      <c r="A2016" s="13"/>
    </row>
    <row r="2017" spans="1:1" x14ac:dyDescent="0.2">
      <c r="A2017" s="13"/>
    </row>
    <row r="2018" spans="1:1" x14ac:dyDescent="0.2">
      <c r="A2018" s="13"/>
    </row>
    <row r="2019" spans="1:1" x14ac:dyDescent="0.2">
      <c r="A2019" s="13"/>
    </row>
    <row r="2020" spans="1:1" x14ac:dyDescent="0.2">
      <c r="A2020" s="13"/>
    </row>
    <row r="2021" spans="1:1" x14ac:dyDescent="0.2">
      <c r="A2021" s="13"/>
    </row>
    <row r="2022" spans="1:1" x14ac:dyDescent="0.2">
      <c r="A2022" s="13"/>
    </row>
    <row r="2023" spans="1:1" x14ac:dyDescent="0.2">
      <c r="A2023" s="13"/>
    </row>
    <row r="2024" spans="1:1" x14ac:dyDescent="0.2">
      <c r="A2024" s="13"/>
    </row>
    <row r="2025" spans="1:1" x14ac:dyDescent="0.2">
      <c r="A2025" s="13"/>
    </row>
    <row r="2026" spans="1:1" x14ac:dyDescent="0.2">
      <c r="A2026" s="13"/>
    </row>
    <row r="2027" spans="1:1" x14ac:dyDescent="0.2">
      <c r="A2027" s="13"/>
    </row>
    <row r="2028" spans="1:1" x14ac:dyDescent="0.2">
      <c r="A2028" s="13"/>
    </row>
    <row r="2029" spans="1:1" x14ac:dyDescent="0.2">
      <c r="A2029" s="6"/>
    </row>
    <row r="2030" spans="1:1" x14ac:dyDescent="0.2">
      <c r="A2030" s="6"/>
    </row>
    <row r="2031" spans="1:1" x14ac:dyDescent="0.2">
      <c r="A2031" s="6"/>
    </row>
    <row r="2032" spans="1:1" x14ac:dyDescent="0.2">
      <c r="A2032" s="6"/>
    </row>
    <row r="2033" spans="1:1" x14ac:dyDescent="0.2">
      <c r="A2033" s="6"/>
    </row>
    <row r="2034" spans="1:1" x14ac:dyDescent="0.2">
      <c r="A2034" s="6"/>
    </row>
    <row r="2035" spans="1:1" x14ac:dyDescent="0.2">
      <c r="A2035" s="6"/>
    </row>
    <row r="2036" spans="1:1" x14ac:dyDescent="0.2">
      <c r="A2036" s="6"/>
    </row>
    <row r="2037" spans="1:1" x14ac:dyDescent="0.2">
      <c r="A2037" s="6"/>
    </row>
    <row r="2038" spans="1:1" x14ac:dyDescent="0.2">
      <c r="A2038" s="6"/>
    </row>
    <row r="2039" spans="1:1" x14ac:dyDescent="0.2">
      <c r="A2039" s="6"/>
    </row>
    <row r="2040" spans="1:1" x14ac:dyDescent="0.2">
      <c r="A2040" s="6"/>
    </row>
    <row r="2041" spans="1:1" x14ac:dyDescent="0.2">
      <c r="A2041" s="6"/>
    </row>
    <row r="2042" spans="1:1" x14ac:dyDescent="0.2">
      <c r="A2042" s="6"/>
    </row>
    <row r="2043" spans="1:1" x14ac:dyDescent="0.2">
      <c r="A2043" s="6"/>
    </row>
    <row r="2044" spans="1:1" x14ac:dyDescent="0.2">
      <c r="A2044" s="6"/>
    </row>
    <row r="2045" spans="1:1" x14ac:dyDescent="0.2">
      <c r="A2045" s="6"/>
    </row>
    <row r="2046" spans="1:1" x14ac:dyDescent="0.2">
      <c r="A2046" s="6"/>
    </row>
    <row r="2047" spans="1:1" x14ac:dyDescent="0.2">
      <c r="A2047" s="6"/>
    </row>
    <row r="2048" spans="1:1" x14ac:dyDescent="0.2">
      <c r="A2048" s="6"/>
    </row>
    <row r="2049" spans="1:1" x14ac:dyDescent="0.2">
      <c r="A2049" s="6"/>
    </row>
    <row r="2050" spans="1:1" x14ac:dyDescent="0.2">
      <c r="A2050" s="6"/>
    </row>
    <row r="2051" spans="1:1" x14ac:dyDescent="0.2">
      <c r="A2051" s="6"/>
    </row>
    <row r="2052" spans="1:1" x14ac:dyDescent="0.2">
      <c r="A2052" s="6"/>
    </row>
    <row r="2053" spans="1:1" x14ac:dyDescent="0.2">
      <c r="A2053" s="6"/>
    </row>
    <row r="2054" spans="1:1" x14ac:dyDescent="0.2">
      <c r="A2054" s="6"/>
    </row>
    <row r="2055" spans="1:1" x14ac:dyDescent="0.2">
      <c r="A2055" s="6"/>
    </row>
    <row r="2056" spans="1:1" x14ac:dyDescent="0.2">
      <c r="A2056" s="6"/>
    </row>
    <row r="2057" spans="1:1" x14ac:dyDescent="0.2">
      <c r="A2057" s="6"/>
    </row>
    <row r="2058" spans="1:1" x14ac:dyDescent="0.2">
      <c r="A2058" s="6"/>
    </row>
    <row r="2059" spans="1:1" x14ac:dyDescent="0.2">
      <c r="A2059" s="6"/>
    </row>
    <row r="2060" spans="1:1" x14ac:dyDescent="0.2">
      <c r="A2060" s="6"/>
    </row>
    <row r="2061" spans="1:1" x14ac:dyDescent="0.2">
      <c r="A2061" s="6"/>
    </row>
    <row r="2062" spans="1:1" x14ac:dyDescent="0.2">
      <c r="A2062" s="6"/>
    </row>
    <row r="2063" spans="1:1" x14ac:dyDescent="0.2">
      <c r="A2063" s="6"/>
    </row>
    <row r="2064" spans="1:1" x14ac:dyDescent="0.2">
      <c r="A2064" s="6"/>
    </row>
    <row r="2065" spans="1:1" x14ac:dyDescent="0.2">
      <c r="A2065" s="6"/>
    </row>
    <row r="2066" spans="1:1" x14ac:dyDescent="0.2">
      <c r="A2066" s="6"/>
    </row>
    <row r="2067" spans="1:1" x14ac:dyDescent="0.2">
      <c r="A2067" s="6"/>
    </row>
    <row r="2068" spans="1:1" x14ac:dyDescent="0.2">
      <c r="A2068" s="6"/>
    </row>
    <row r="2069" spans="1:1" x14ac:dyDescent="0.2">
      <c r="A2069" s="6"/>
    </row>
    <row r="2070" spans="1:1" x14ac:dyDescent="0.2">
      <c r="A2070" s="6"/>
    </row>
    <row r="2071" spans="1:1" x14ac:dyDescent="0.2">
      <c r="A2071" s="6"/>
    </row>
    <row r="2072" spans="1:1" x14ac:dyDescent="0.2">
      <c r="A2072" s="6"/>
    </row>
    <row r="2073" spans="1:1" x14ac:dyDescent="0.2">
      <c r="A2073" s="6"/>
    </row>
    <row r="2074" spans="1:1" x14ac:dyDescent="0.2">
      <c r="A2074" s="6"/>
    </row>
    <row r="2075" spans="1:1" x14ac:dyDescent="0.2">
      <c r="A2075" s="6"/>
    </row>
    <row r="2076" spans="1:1" x14ac:dyDescent="0.2">
      <c r="A2076" s="6"/>
    </row>
    <row r="2077" spans="1:1" x14ac:dyDescent="0.2">
      <c r="A2077" s="6"/>
    </row>
    <row r="2078" spans="1:1" x14ac:dyDescent="0.2">
      <c r="A2078" s="6"/>
    </row>
    <row r="2079" spans="1:1" x14ac:dyDescent="0.2">
      <c r="A2079" s="6"/>
    </row>
    <row r="2080" spans="1:1" x14ac:dyDescent="0.2">
      <c r="A2080" s="6"/>
    </row>
    <row r="2081" spans="1:1" x14ac:dyDescent="0.2">
      <c r="A2081" s="6"/>
    </row>
    <row r="2082" spans="1:1" x14ac:dyDescent="0.2">
      <c r="A2082" s="6"/>
    </row>
    <row r="2083" spans="1:1" x14ac:dyDescent="0.2">
      <c r="A2083" s="6"/>
    </row>
    <row r="2084" spans="1:1" x14ac:dyDescent="0.2">
      <c r="A2084" s="6"/>
    </row>
    <row r="2085" spans="1:1" x14ac:dyDescent="0.2">
      <c r="A2085" s="6"/>
    </row>
    <row r="2086" spans="1:1" x14ac:dyDescent="0.2">
      <c r="A2086" s="6"/>
    </row>
    <row r="2087" spans="1:1" x14ac:dyDescent="0.2">
      <c r="A2087" s="6"/>
    </row>
    <row r="2088" spans="1:1" x14ac:dyDescent="0.2">
      <c r="A2088" s="6"/>
    </row>
    <row r="2089" spans="1:1" x14ac:dyDescent="0.2">
      <c r="A2089" s="6"/>
    </row>
    <row r="2090" spans="1:1" x14ac:dyDescent="0.2">
      <c r="A2090" s="6"/>
    </row>
    <row r="2091" spans="1:1" x14ac:dyDescent="0.2">
      <c r="A2091" s="6"/>
    </row>
    <row r="2092" spans="1:1" x14ac:dyDescent="0.2">
      <c r="A2092" s="6"/>
    </row>
    <row r="2093" spans="1:1" x14ac:dyDescent="0.2">
      <c r="A2093" s="6"/>
    </row>
    <row r="2094" spans="1:1" x14ac:dyDescent="0.2">
      <c r="A2094" s="6"/>
    </row>
    <row r="2095" spans="1:1" x14ac:dyDescent="0.2">
      <c r="A2095" s="6"/>
    </row>
    <row r="2096" spans="1:1" x14ac:dyDescent="0.2">
      <c r="A2096" s="6"/>
    </row>
    <row r="2097" spans="1:1" x14ac:dyDescent="0.2">
      <c r="A2097" s="6"/>
    </row>
    <row r="2098" spans="1:1" x14ac:dyDescent="0.2">
      <c r="A2098" s="6"/>
    </row>
    <row r="2099" spans="1:1" x14ac:dyDescent="0.2">
      <c r="A2099" s="6"/>
    </row>
    <row r="2100" spans="1:1" x14ac:dyDescent="0.2">
      <c r="A2100" s="6"/>
    </row>
    <row r="2101" spans="1:1" x14ac:dyDescent="0.2">
      <c r="A2101" s="6"/>
    </row>
    <row r="2102" spans="1:1" x14ac:dyDescent="0.2">
      <c r="A2102" s="6"/>
    </row>
    <row r="2103" spans="1:1" x14ac:dyDescent="0.2">
      <c r="A2103" s="6"/>
    </row>
    <row r="2104" spans="1:1" x14ac:dyDescent="0.2">
      <c r="A2104" s="6"/>
    </row>
    <row r="2105" spans="1:1" x14ac:dyDescent="0.2">
      <c r="A2105" s="6"/>
    </row>
    <row r="2106" spans="1:1" x14ac:dyDescent="0.2">
      <c r="A2106" s="6"/>
    </row>
    <row r="2107" spans="1:1" x14ac:dyDescent="0.2">
      <c r="A2107" s="6"/>
    </row>
    <row r="2108" spans="1:1" x14ac:dyDescent="0.2">
      <c r="A2108" s="6"/>
    </row>
    <row r="2109" spans="1:1" x14ac:dyDescent="0.2">
      <c r="A2109" s="6"/>
    </row>
    <row r="2110" spans="1:1" x14ac:dyDescent="0.2">
      <c r="A2110" s="6"/>
    </row>
    <row r="2111" spans="1:1" x14ac:dyDescent="0.2">
      <c r="A2111" s="6"/>
    </row>
    <row r="2112" spans="1:1" x14ac:dyDescent="0.2">
      <c r="A2112" s="6"/>
    </row>
    <row r="2113" spans="1:1" x14ac:dyDescent="0.2">
      <c r="A2113" s="6"/>
    </row>
    <row r="2114" spans="1:1" x14ac:dyDescent="0.2">
      <c r="A2114" s="6"/>
    </row>
    <row r="2115" spans="1:1" x14ac:dyDescent="0.2">
      <c r="A2115" s="6"/>
    </row>
    <row r="2116" spans="1:1" x14ac:dyDescent="0.2">
      <c r="A2116" s="6"/>
    </row>
    <row r="2117" spans="1:1" x14ac:dyDescent="0.2">
      <c r="A2117" s="6"/>
    </row>
    <row r="2118" spans="1:1" x14ac:dyDescent="0.2">
      <c r="A2118" s="6"/>
    </row>
    <row r="2119" spans="1:1" x14ac:dyDescent="0.2">
      <c r="A2119" s="6"/>
    </row>
    <row r="2120" spans="1:1" x14ac:dyDescent="0.2">
      <c r="A2120" s="6"/>
    </row>
    <row r="2121" spans="1:1" x14ac:dyDescent="0.2">
      <c r="A2121" s="6"/>
    </row>
    <row r="2122" spans="1:1" x14ac:dyDescent="0.2">
      <c r="A2122" s="6"/>
    </row>
    <row r="2123" spans="1:1" x14ac:dyDescent="0.2">
      <c r="A2123" s="6"/>
    </row>
    <row r="2124" spans="1:1" x14ac:dyDescent="0.2">
      <c r="A2124" s="6"/>
    </row>
    <row r="2125" spans="1:1" x14ac:dyDescent="0.2">
      <c r="A2125" s="6"/>
    </row>
    <row r="2126" spans="1:1" x14ac:dyDescent="0.2">
      <c r="A2126" s="6"/>
    </row>
    <row r="2127" spans="1:1" x14ac:dyDescent="0.2">
      <c r="A2127" s="6"/>
    </row>
    <row r="2128" spans="1:1" x14ac:dyDescent="0.2">
      <c r="A2128" s="6"/>
    </row>
    <row r="2129" spans="1:1" x14ac:dyDescent="0.2">
      <c r="A2129" s="6"/>
    </row>
    <row r="2130" spans="1:1" x14ac:dyDescent="0.2">
      <c r="A2130" s="6"/>
    </row>
    <row r="2131" spans="1:1" x14ac:dyDescent="0.2">
      <c r="A2131" s="6"/>
    </row>
    <row r="2132" spans="1:1" x14ac:dyDescent="0.2">
      <c r="A2132" s="6"/>
    </row>
    <row r="2133" spans="1:1" x14ac:dyDescent="0.2">
      <c r="A2133" s="6"/>
    </row>
    <row r="2134" spans="1:1" x14ac:dyDescent="0.2">
      <c r="A2134" s="6"/>
    </row>
    <row r="2135" spans="1:1" x14ac:dyDescent="0.2">
      <c r="A2135" s="6"/>
    </row>
    <row r="2136" spans="1:1" x14ac:dyDescent="0.2">
      <c r="A2136" s="6"/>
    </row>
    <row r="2137" spans="1:1" x14ac:dyDescent="0.2">
      <c r="A2137" s="6"/>
    </row>
    <row r="2138" spans="1:1" x14ac:dyDescent="0.2">
      <c r="A2138" s="6"/>
    </row>
    <row r="2139" spans="1:1" x14ac:dyDescent="0.2">
      <c r="A2139" s="6"/>
    </row>
    <row r="2140" spans="1:1" x14ac:dyDescent="0.2">
      <c r="A2140" s="6"/>
    </row>
    <row r="2141" spans="1:1" x14ac:dyDescent="0.2">
      <c r="A2141" s="6"/>
    </row>
    <row r="2142" spans="1:1" x14ac:dyDescent="0.2">
      <c r="A2142" s="6"/>
    </row>
    <row r="2143" spans="1:1" x14ac:dyDescent="0.2">
      <c r="A2143" s="6"/>
    </row>
    <row r="2144" spans="1:1" x14ac:dyDescent="0.2">
      <c r="A2144" s="6"/>
    </row>
    <row r="2145" spans="1:1" x14ac:dyDescent="0.2">
      <c r="A2145" s="6"/>
    </row>
    <row r="2146" spans="1:1" x14ac:dyDescent="0.2">
      <c r="A2146" s="6"/>
    </row>
    <row r="2147" spans="1:1" x14ac:dyDescent="0.2">
      <c r="A2147" s="6"/>
    </row>
    <row r="2148" spans="1:1" x14ac:dyDescent="0.2">
      <c r="A2148" s="6"/>
    </row>
    <row r="2149" spans="1:1" x14ac:dyDescent="0.2">
      <c r="A2149" s="6"/>
    </row>
    <row r="2150" spans="1:1" x14ac:dyDescent="0.2">
      <c r="A2150" s="6"/>
    </row>
    <row r="2151" spans="1:1" x14ac:dyDescent="0.2">
      <c r="A2151" s="6"/>
    </row>
    <row r="2152" spans="1:1" x14ac:dyDescent="0.2">
      <c r="A2152" s="6"/>
    </row>
    <row r="2153" spans="1:1" x14ac:dyDescent="0.2">
      <c r="A2153" s="6"/>
    </row>
    <row r="2154" spans="1:1" x14ac:dyDescent="0.2">
      <c r="A2154" s="6"/>
    </row>
    <row r="2155" spans="1:1" x14ac:dyDescent="0.2">
      <c r="A2155" s="6"/>
    </row>
    <row r="2156" spans="1:1" x14ac:dyDescent="0.2">
      <c r="A2156" s="6"/>
    </row>
    <row r="2157" spans="1:1" x14ac:dyDescent="0.2">
      <c r="A2157" s="6"/>
    </row>
    <row r="2158" spans="1:1" x14ac:dyDescent="0.2">
      <c r="A2158" s="6"/>
    </row>
    <row r="2159" spans="1:1" x14ac:dyDescent="0.2">
      <c r="A2159" s="6"/>
    </row>
    <row r="2160" spans="1:1" x14ac:dyDescent="0.2">
      <c r="A2160" s="6"/>
    </row>
    <row r="2161" spans="1:1" x14ac:dyDescent="0.2">
      <c r="A2161" s="6"/>
    </row>
    <row r="2162" spans="1:1" x14ac:dyDescent="0.2">
      <c r="A2162" s="6"/>
    </row>
    <row r="2163" spans="1:1" x14ac:dyDescent="0.2">
      <c r="A2163" s="6"/>
    </row>
    <row r="2164" spans="1:1" x14ac:dyDescent="0.2">
      <c r="A2164" s="6"/>
    </row>
    <row r="2165" spans="1:1" x14ac:dyDescent="0.2">
      <c r="A2165" s="6"/>
    </row>
    <row r="2166" spans="1:1" x14ac:dyDescent="0.2">
      <c r="A2166" s="6"/>
    </row>
    <row r="2167" spans="1:1" x14ac:dyDescent="0.2">
      <c r="A2167" s="6"/>
    </row>
    <row r="2168" spans="1:1" x14ac:dyDescent="0.2">
      <c r="A2168" s="6"/>
    </row>
    <row r="2169" spans="1:1" x14ac:dyDescent="0.2">
      <c r="A2169" s="6"/>
    </row>
    <row r="2170" spans="1:1" x14ac:dyDescent="0.2">
      <c r="A2170" s="6"/>
    </row>
    <row r="2171" spans="1:1" x14ac:dyDescent="0.2">
      <c r="A2171" s="6"/>
    </row>
    <row r="2172" spans="1:1" x14ac:dyDescent="0.2">
      <c r="A2172" s="6"/>
    </row>
    <row r="2173" spans="1:1" x14ac:dyDescent="0.2">
      <c r="A2173" s="6"/>
    </row>
    <row r="2174" spans="1:1" x14ac:dyDescent="0.2">
      <c r="A2174" s="6"/>
    </row>
    <row r="2175" spans="1:1" x14ac:dyDescent="0.2">
      <c r="A2175" s="6"/>
    </row>
    <row r="2176" spans="1:1" x14ac:dyDescent="0.2">
      <c r="A2176" s="6"/>
    </row>
    <row r="2177" spans="1:1" x14ac:dyDescent="0.2">
      <c r="A2177" s="6"/>
    </row>
    <row r="2178" spans="1:1" x14ac:dyDescent="0.2">
      <c r="A2178" s="6"/>
    </row>
    <row r="2179" spans="1:1" x14ac:dyDescent="0.2">
      <c r="A2179" s="6"/>
    </row>
    <row r="2180" spans="1:1" x14ac:dyDescent="0.2">
      <c r="A2180" s="6"/>
    </row>
    <row r="2181" spans="1:1" x14ac:dyDescent="0.2">
      <c r="A2181" s="6"/>
    </row>
    <row r="2182" spans="1:1" x14ac:dyDescent="0.2">
      <c r="A2182" s="6"/>
    </row>
    <row r="2183" spans="1:1" x14ac:dyDescent="0.2">
      <c r="A2183" s="6"/>
    </row>
    <row r="2184" spans="1:1" x14ac:dyDescent="0.2">
      <c r="A2184" s="6"/>
    </row>
    <row r="2185" spans="1:1" x14ac:dyDescent="0.2">
      <c r="A2185" s="6"/>
    </row>
    <row r="2186" spans="1:1" x14ac:dyDescent="0.2">
      <c r="A2186" s="6"/>
    </row>
    <row r="2187" spans="1:1" x14ac:dyDescent="0.2">
      <c r="A2187" s="6"/>
    </row>
    <row r="2188" spans="1:1" x14ac:dyDescent="0.2">
      <c r="A2188" s="6"/>
    </row>
    <row r="2189" spans="1:1" x14ac:dyDescent="0.2">
      <c r="A2189" s="6"/>
    </row>
    <row r="2190" spans="1:1" x14ac:dyDescent="0.2">
      <c r="A2190" s="6"/>
    </row>
    <row r="2191" spans="1:1" x14ac:dyDescent="0.2">
      <c r="A2191" s="6"/>
    </row>
    <row r="2192" spans="1:1" x14ac:dyDescent="0.2">
      <c r="A2192" s="6"/>
    </row>
    <row r="2193" spans="1:1" x14ac:dyDescent="0.2">
      <c r="A2193" s="6"/>
    </row>
    <row r="2194" spans="1:1" x14ac:dyDescent="0.2">
      <c r="A2194" s="6"/>
    </row>
    <row r="2195" spans="1:1" x14ac:dyDescent="0.2">
      <c r="A2195" s="6"/>
    </row>
    <row r="2196" spans="1:1" x14ac:dyDescent="0.2">
      <c r="A2196" s="6"/>
    </row>
    <row r="2197" spans="1:1" x14ac:dyDescent="0.2">
      <c r="A2197" s="6"/>
    </row>
    <row r="2198" spans="1:1" x14ac:dyDescent="0.2">
      <c r="A2198" s="6"/>
    </row>
    <row r="2199" spans="1:1" x14ac:dyDescent="0.2">
      <c r="A2199" s="6"/>
    </row>
    <row r="2200" spans="1:1" x14ac:dyDescent="0.2">
      <c r="A2200" s="6"/>
    </row>
    <row r="2201" spans="1:1" x14ac:dyDescent="0.2">
      <c r="A2201" s="6"/>
    </row>
    <row r="2202" spans="1:1" x14ac:dyDescent="0.2">
      <c r="A2202" s="6"/>
    </row>
    <row r="2203" spans="1:1" x14ac:dyDescent="0.2">
      <c r="A2203" s="6"/>
    </row>
    <row r="2204" spans="1:1" x14ac:dyDescent="0.2">
      <c r="A2204" s="6"/>
    </row>
    <row r="2205" spans="1:1" x14ac:dyDescent="0.2">
      <c r="A2205" s="6"/>
    </row>
    <row r="2206" spans="1:1" x14ac:dyDescent="0.2">
      <c r="A2206" s="6"/>
    </row>
    <row r="2207" spans="1:1" x14ac:dyDescent="0.2">
      <c r="A2207" s="6"/>
    </row>
    <row r="2208" spans="1:1" x14ac:dyDescent="0.2">
      <c r="A2208" s="6"/>
    </row>
    <row r="2209" spans="1:1" x14ac:dyDescent="0.2">
      <c r="A2209" s="6"/>
    </row>
    <row r="2210" spans="1:1" x14ac:dyDescent="0.2">
      <c r="A2210" s="6"/>
    </row>
    <row r="2211" spans="1:1" x14ac:dyDescent="0.2">
      <c r="A2211" s="6"/>
    </row>
    <row r="2212" spans="1:1" x14ac:dyDescent="0.2">
      <c r="A2212" s="6"/>
    </row>
    <row r="2213" spans="1:1" x14ac:dyDescent="0.2">
      <c r="A2213" s="6"/>
    </row>
    <row r="2214" spans="1:1" x14ac:dyDescent="0.2">
      <c r="A2214" s="6"/>
    </row>
    <row r="2215" spans="1:1" x14ac:dyDescent="0.2">
      <c r="A2215" s="6"/>
    </row>
    <row r="2216" spans="1:1" x14ac:dyDescent="0.2">
      <c r="A2216" s="6"/>
    </row>
    <row r="2217" spans="1:1" x14ac:dyDescent="0.2">
      <c r="A2217" s="6"/>
    </row>
    <row r="2218" spans="1:1" x14ac:dyDescent="0.2">
      <c r="A2218" s="6"/>
    </row>
    <row r="2219" spans="1:1" x14ac:dyDescent="0.2">
      <c r="A2219" s="6"/>
    </row>
    <row r="2220" spans="1:1" x14ac:dyDescent="0.2">
      <c r="A2220" s="6"/>
    </row>
    <row r="2221" spans="1:1" x14ac:dyDescent="0.2">
      <c r="A2221" s="6"/>
    </row>
    <row r="2222" spans="1:1" x14ac:dyDescent="0.2">
      <c r="A2222" s="6"/>
    </row>
    <row r="2223" spans="1:1" x14ac:dyDescent="0.2">
      <c r="A2223" s="6"/>
    </row>
    <row r="2224" spans="1:1" x14ac:dyDescent="0.2">
      <c r="A2224" s="6"/>
    </row>
    <row r="2225" spans="1:1" x14ac:dyDescent="0.2">
      <c r="A2225" s="6"/>
    </row>
    <row r="2226" spans="1:1" x14ac:dyDescent="0.2">
      <c r="A2226" s="6"/>
    </row>
    <row r="2227" spans="1:1" x14ac:dyDescent="0.2">
      <c r="A2227" s="6"/>
    </row>
    <row r="2228" spans="1:1" x14ac:dyDescent="0.2">
      <c r="A2228" s="6"/>
    </row>
    <row r="2229" spans="1:1" x14ac:dyDescent="0.2">
      <c r="A2229" s="6"/>
    </row>
    <row r="2230" spans="1:1" x14ac:dyDescent="0.2">
      <c r="A2230" s="6"/>
    </row>
    <row r="2231" spans="1:1" x14ac:dyDescent="0.2">
      <c r="A2231" s="6"/>
    </row>
    <row r="2232" spans="1:1" x14ac:dyDescent="0.2">
      <c r="A2232" s="6"/>
    </row>
    <row r="2233" spans="1:1" x14ac:dyDescent="0.2">
      <c r="A2233" s="6"/>
    </row>
    <row r="2234" spans="1:1" x14ac:dyDescent="0.2">
      <c r="A2234" s="6"/>
    </row>
    <row r="2235" spans="1:1" x14ac:dyDescent="0.2">
      <c r="A2235" s="6"/>
    </row>
    <row r="2236" spans="1:1" x14ac:dyDescent="0.2">
      <c r="A2236" s="6"/>
    </row>
    <row r="2237" spans="1:1" x14ac:dyDescent="0.2">
      <c r="A2237" s="6"/>
    </row>
    <row r="2238" spans="1:1" x14ac:dyDescent="0.2">
      <c r="A2238" s="6"/>
    </row>
    <row r="2239" spans="1:1" x14ac:dyDescent="0.2">
      <c r="A2239" s="6"/>
    </row>
    <row r="2240" spans="1:1" x14ac:dyDescent="0.2">
      <c r="A2240" s="6"/>
    </row>
    <row r="2241" spans="1:1" x14ac:dyDescent="0.2">
      <c r="A2241" s="6"/>
    </row>
    <row r="2242" spans="1:1" x14ac:dyDescent="0.2">
      <c r="A2242" s="6"/>
    </row>
    <row r="2243" spans="1:1" x14ac:dyDescent="0.2">
      <c r="A2243" s="6"/>
    </row>
    <row r="2244" spans="1:1" x14ac:dyDescent="0.2">
      <c r="A2244" s="6"/>
    </row>
    <row r="2245" spans="1:1" x14ac:dyDescent="0.2">
      <c r="A2245" s="6"/>
    </row>
    <row r="2246" spans="1:1" x14ac:dyDescent="0.2">
      <c r="A2246" s="6"/>
    </row>
    <row r="2247" spans="1:1" x14ac:dyDescent="0.2">
      <c r="A2247" s="6"/>
    </row>
    <row r="2248" spans="1:1" x14ac:dyDescent="0.2">
      <c r="A2248" s="6"/>
    </row>
    <row r="2249" spans="1:1" x14ac:dyDescent="0.2">
      <c r="A2249" s="6"/>
    </row>
    <row r="2250" spans="1:1" x14ac:dyDescent="0.2">
      <c r="A2250" s="6"/>
    </row>
    <row r="2251" spans="1:1" x14ac:dyDescent="0.2">
      <c r="A2251" s="6"/>
    </row>
    <row r="2252" spans="1:1" x14ac:dyDescent="0.2">
      <c r="A2252" s="6"/>
    </row>
    <row r="2253" spans="1:1" x14ac:dyDescent="0.2">
      <c r="A2253" s="6"/>
    </row>
    <row r="2254" spans="1:1" x14ac:dyDescent="0.2">
      <c r="A2254" s="6"/>
    </row>
    <row r="2255" spans="1:1" x14ac:dyDescent="0.2">
      <c r="A2255" s="6"/>
    </row>
    <row r="2256" spans="1:1" x14ac:dyDescent="0.2">
      <c r="A2256" s="6"/>
    </row>
    <row r="2257" spans="1:1" x14ac:dyDescent="0.2">
      <c r="A2257" s="6"/>
    </row>
    <row r="2258" spans="1:1" x14ac:dyDescent="0.2">
      <c r="A2258" s="6"/>
    </row>
    <row r="2259" spans="1:1" x14ac:dyDescent="0.2">
      <c r="A2259" s="6"/>
    </row>
    <row r="2260" spans="1:1" x14ac:dyDescent="0.2">
      <c r="A2260" s="6"/>
    </row>
    <row r="2261" spans="1:1" x14ac:dyDescent="0.2">
      <c r="A2261" s="6"/>
    </row>
    <row r="2262" spans="1:1" x14ac:dyDescent="0.2">
      <c r="A2262" s="6"/>
    </row>
    <row r="2263" spans="1:1" x14ac:dyDescent="0.2">
      <c r="A2263" s="6"/>
    </row>
    <row r="2264" spans="1:1" x14ac:dyDescent="0.2">
      <c r="A2264" s="6"/>
    </row>
    <row r="2265" spans="1:1" x14ac:dyDescent="0.2">
      <c r="A2265" s="6"/>
    </row>
    <row r="2266" spans="1:1" x14ac:dyDescent="0.2">
      <c r="A2266" s="6"/>
    </row>
    <row r="2267" spans="1:1" x14ac:dyDescent="0.2">
      <c r="A2267" s="6"/>
    </row>
    <row r="2268" spans="1:1" x14ac:dyDescent="0.2">
      <c r="A2268" s="6"/>
    </row>
    <row r="2269" spans="1:1" x14ac:dyDescent="0.2">
      <c r="A2269" s="6"/>
    </row>
    <row r="2270" spans="1:1" x14ac:dyDescent="0.2">
      <c r="A2270" s="6"/>
    </row>
    <row r="2271" spans="1:1" x14ac:dyDescent="0.2">
      <c r="A2271" s="6"/>
    </row>
    <row r="2272" spans="1:1" x14ac:dyDescent="0.2">
      <c r="A2272" s="6"/>
    </row>
    <row r="2273" spans="1:1" x14ac:dyDescent="0.2">
      <c r="A2273" s="6"/>
    </row>
    <row r="2274" spans="1:1" x14ac:dyDescent="0.2">
      <c r="A2274" s="6"/>
    </row>
    <row r="2275" spans="1:1" x14ac:dyDescent="0.2">
      <c r="A2275" s="6"/>
    </row>
    <row r="2276" spans="1:1" x14ac:dyDescent="0.2">
      <c r="A2276" s="6"/>
    </row>
    <row r="2277" spans="1:1" x14ac:dyDescent="0.2">
      <c r="A2277" s="6"/>
    </row>
    <row r="2278" spans="1:1" x14ac:dyDescent="0.2">
      <c r="A2278" s="6"/>
    </row>
    <row r="2279" spans="1:1" x14ac:dyDescent="0.2">
      <c r="A2279" s="6"/>
    </row>
    <row r="2280" spans="1:1" x14ac:dyDescent="0.2">
      <c r="A2280" s="6"/>
    </row>
    <row r="2281" spans="1:1" x14ac:dyDescent="0.2">
      <c r="A2281" s="6"/>
    </row>
    <row r="2282" spans="1:1" x14ac:dyDescent="0.2">
      <c r="A2282" s="6"/>
    </row>
    <row r="2283" spans="1:1" x14ac:dyDescent="0.2">
      <c r="A2283" s="6"/>
    </row>
    <row r="2284" spans="1:1" x14ac:dyDescent="0.2">
      <c r="A2284" s="6"/>
    </row>
    <row r="2285" spans="1:1" x14ac:dyDescent="0.2">
      <c r="A2285" s="6"/>
    </row>
    <row r="2286" spans="1:1" x14ac:dyDescent="0.2">
      <c r="A2286" s="6"/>
    </row>
    <row r="2287" spans="1:1" x14ac:dyDescent="0.2">
      <c r="A2287" s="6"/>
    </row>
    <row r="2288" spans="1:1" x14ac:dyDescent="0.2">
      <c r="A2288" s="6"/>
    </row>
    <row r="2289" spans="1:1" x14ac:dyDescent="0.2">
      <c r="A2289" s="6"/>
    </row>
    <row r="2290" spans="1:1" x14ac:dyDescent="0.2">
      <c r="A2290" s="6"/>
    </row>
    <row r="2291" spans="1:1" x14ac:dyDescent="0.2">
      <c r="A2291" s="6"/>
    </row>
    <row r="2292" spans="1:1" x14ac:dyDescent="0.2">
      <c r="A2292" s="6"/>
    </row>
    <row r="2293" spans="1:1" x14ac:dyDescent="0.2">
      <c r="A2293" s="6"/>
    </row>
    <row r="2294" spans="1:1" x14ac:dyDescent="0.2">
      <c r="A2294" s="6"/>
    </row>
    <row r="2295" spans="1:1" x14ac:dyDescent="0.2">
      <c r="A2295" s="6"/>
    </row>
    <row r="2296" spans="1:1" x14ac:dyDescent="0.2">
      <c r="A2296" s="6"/>
    </row>
    <row r="2297" spans="1:1" x14ac:dyDescent="0.2">
      <c r="A2297" s="6"/>
    </row>
    <row r="2298" spans="1:1" x14ac:dyDescent="0.2">
      <c r="A2298" s="6"/>
    </row>
    <row r="2299" spans="1:1" x14ac:dyDescent="0.2">
      <c r="A2299" s="6"/>
    </row>
    <row r="2300" spans="1:1" x14ac:dyDescent="0.2">
      <c r="A2300" s="6"/>
    </row>
    <row r="2301" spans="1:1" x14ac:dyDescent="0.2">
      <c r="A2301" s="6"/>
    </row>
    <row r="2302" spans="1:1" x14ac:dyDescent="0.2">
      <c r="A2302" s="6"/>
    </row>
    <row r="2303" spans="1:1" x14ac:dyDescent="0.2">
      <c r="A2303" s="6"/>
    </row>
    <row r="2304" spans="1:1" x14ac:dyDescent="0.2">
      <c r="A2304" s="6"/>
    </row>
    <row r="2305" spans="1:1" x14ac:dyDescent="0.2">
      <c r="A2305" s="6"/>
    </row>
    <row r="2306" spans="1:1" x14ac:dyDescent="0.2">
      <c r="A2306" s="6"/>
    </row>
    <row r="2307" spans="1:1" x14ac:dyDescent="0.2">
      <c r="A2307" s="6"/>
    </row>
    <row r="2308" spans="1:1" x14ac:dyDescent="0.2">
      <c r="A2308" s="6"/>
    </row>
    <row r="2309" spans="1:1" x14ac:dyDescent="0.2">
      <c r="A2309" s="6"/>
    </row>
    <row r="2310" spans="1:1" x14ac:dyDescent="0.2">
      <c r="A2310" s="6"/>
    </row>
    <row r="2311" spans="1:1" x14ac:dyDescent="0.2">
      <c r="A2311" s="6"/>
    </row>
  </sheetData>
  <mergeCells count="4">
    <mergeCell ref="A3:K3"/>
    <mergeCell ref="A4:K4"/>
    <mergeCell ref="A5:K5"/>
    <mergeCell ref="A6:K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2</vt:i4>
      </vt:variant>
    </vt:vector>
  </HeadingPairs>
  <TitlesOfParts>
    <vt:vector size="11" baseType="lpstr">
      <vt:lpstr>Transparencia</vt:lpstr>
      <vt:lpstr>Nota 8 y 18</vt:lpstr>
      <vt:lpstr>Sheet1</vt:lpstr>
      <vt:lpstr>Nota 12</vt:lpstr>
      <vt:lpstr>Nota 14</vt:lpstr>
      <vt:lpstr>Nota 15</vt:lpstr>
      <vt:lpstr>SUBVENCIONES</vt:lpstr>
      <vt:lpstr>Nota 19</vt:lpstr>
      <vt:lpstr>Dep. Periodo 2021</vt:lpstr>
      <vt:lpstr>'Nota 12'!Área_de_impresión</vt:lpstr>
      <vt:lpstr>'Nota 8 y 18'!Área_de_impresión</vt:lpstr>
    </vt:vector>
  </TitlesOfParts>
  <Company>DIGECOG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Lhernandez</dc:creator>
  <cp:lastModifiedBy>Domingo Silvestre</cp:lastModifiedBy>
  <cp:lastPrinted>2022-09-01T13:58:55Z</cp:lastPrinted>
  <dcterms:created xsi:type="dcterms:W3CDTF">2010-05-21T12:36:08Z</dcterms:created>
  <dcterms:modified xsi:type="dcterms:W3CDTF">2022-09-01T13:59:51Z</dcterms:modified>
</cp:coreProperties>
</file>