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Estados Financieros  2022\10OCTUBRE 2022\OAI OCTUBRE\SUBVENCIONES\"/>
    </mc:Choice>
  </mc:AlternateContent>
  <bookViews>
    <workbookView xWindow="0" yWindow="0" windowWidth="20490" windowHeight="7650" tabRatio="730" firstSheet="8" activeTab="8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Nota 19" sheetId="63" state="hidden" r:id="rId7"/>
    <sheet name="Dep. Periodo 2021" sheetId="71" state="hidden" r:id="rId8"/>
    <sheet name="SUBVENCIONES (3)" sheetId="135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62913"/>
</workbook>
</file>

<file path=xl/calcChain.xml><?xml version="1.0" encoding="utf-8"?>
<calcChain xmlns="http://schemas.openxmlformats.org/spreadsheetml/2006/main">
  <c r="G75" i="135" l="1"/>
  <c r="F72" i="135" l="1"/>
  <c r="F71" i="135"/>
  <c r="F70" i="135"/>
  <c r="F69" i="135"/>
  <c r="F68" i="135"/>
  <c r="F67" i="135"/>
  <c r="F66" i="135"/>
  <c r="F65" i="135"/>
  <c r="F64" i="135"/>
  <c r="F63" i="135"/>
  <c r="F62" i="135"/>
  <c r="F61" i="135"/>
  <c r="F60" i="135"/>
  <c r="F59" i="135"/>
  <c r="F58" i="135"/>
  <c r="F57" i="135"/>
  <c r="F56" i="135"/>
  <c r="F55" i="135"/>
  <c r="F54" i="135"/>
  <c r="F53" i="135"/>
  <c r="F52" i="135"/>
  <c r="F51" i="135"/>
  <c r="F50" i="135"/>
  <c r="F49" i="135"/>
  <c r="F48" i="135"/>
  <c r="F46" i="135"/>
  <c r="F45" i="135"/>
  <c r="F44" i="135"/>
  <c r="F43" i="135"/>
  <c r="F42" i="135"/>
  <c r="F41" i="135"/>
  <c r="F40" i="135"/>
  <c r="F39" i="135"/>
  <c r="F38" i="135"/>
  <c r="F37" i="135"/>
  <c r="F36" i="135"/>
  <c r="F35" i="135"/>
  <c r="F34" i="135"/>
  <c r="F33" i="135"/>
  <c r="F32" i="135"/>
  <c r="F31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BI54" i="63"/>
  <c r="BI55" i="63" s="1"/>
  <c r="BA68" i="63"/>
  <c r="AC54" i="63"/>
  <c r="O26" i="74" l="1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<sst xmlns="http://schemas.openxmlformats.org/spreadsheetml/2006/main" count="1524" uniqueCount="587">
  <si>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</si>
  <si>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</si>
  <si>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</si>
  <si>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</si>
  <si>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</si>
  <si>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</si>
  <si>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</si>
  <si>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</si>
  <si>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</si>
  <si>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</si>
  <si>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</si>
  <si>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</si>
  <si>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</si>
  <si>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</si>
  <si>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</si>
  <si>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</si>
  <si>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</si>
  <si>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</si>
  <si>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</si>
  <si>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</si>
  <si>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</si>
  <si>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</si>
  <si>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</si>
  <si>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</si>
  <si>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</si>
  <si>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</si>
  <si>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</si>
  <si>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</si>
  <si>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</si>
  <si>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</si>
  <si>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</si>
  <si>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</si>
  <si>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</si>
  <si>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</si>
  <si>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</si>
  <si>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</si>
  <si>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</si>
  <si>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</si>
  <si>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</si>
  <si>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</si>
  <si>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</si>
  <si>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</si>
  <si>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</si>
  <si>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</si>
  <si>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</si>
  <si>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</si>
  <si>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</si>
  <si>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</si>
  <si>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</si>
  <si>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</si>
  <si>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</si>
  <si>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</si>
  <si>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</si>
  <si>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</si>
  <si>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</si>
  <si>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</si>
  <si>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</si>
  <si>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</si>
  <si>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</si>
  <si>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</si>
  <si>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</si>
  <si>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</si>
  <si>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</si>
  <si>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</si>
  <si>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</si>
  <si>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</si>
  <si>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</si>
  <si>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</si>
  <si>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</si>
  <si>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</si>
  <si>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</si>
  <si>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</si>
  <si>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</si>
  <si>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</si>
  <si>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</si>
  <si>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</si>
  <si>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</si>
  <si>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</si>
  <si>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</si>
  <si>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</si>
  <si>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</si>
  <si>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</si>
  <si>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</si>
  <si>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</si>
  <si>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</si>
  <si>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</si>
  <si>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</si>
  <si>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</si>
  <si>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</si>
  <si>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</si>
  <si>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</si>
  <si>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</si>
  <si>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</si>
  <si>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</si>
  <si>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</si>
  <si>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</si>
  <si>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</si>
  <si>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</si>
  <si>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</si>
  <si>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</si>
  <si>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</si>
  <si>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</si>
  <si>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</si>
  <si>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</si>
  <si>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</si>
  <si>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</si>
  <si>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</si>
  <si>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</si>
  <si>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</si>
  <si>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</si>
  <si>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</si>
  <si>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</si>
  <si>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</si>
  <si>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</si>
  <si>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</si>
  <si>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</si>
  <si>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</si>
  <si>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</si>
  <si>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</si>
  <si>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</si>
  <si>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</si>
  <si>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</si>
  <si>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</si>
  <si>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</si>
  <si>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</si>
  <si>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</si>
  <si>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</si>
  <si>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</si>
  <si>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</si>
  <si>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</si>
  <si>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</si>
  <si>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</si>
  <si>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</si>
  <si>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</si>
  <si>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</si>
  <si>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</si>
  <si>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</si>
  <si>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</si>
  <si>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</si>
  <si>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</si>
  <si>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</si>
  <si>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</si>
  <si>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</si>
  <si>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</si>
  <si>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</si>
  <si>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</si>
  <si>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</si>
  <si>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</si>
  <si>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</si>
  <si>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</si>
  <si>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</si>
  <si>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</si>
  <si>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</si>
  <si>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</si>
  <si>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</si>
  <si>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</si>
  <si>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</si>
  <si>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</si>
  <si>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</si>
  <si>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</si>
  <si>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</si>
  <si>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</si>
  <si>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</si>
  <si>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</si>
  <si>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</si>
  <si>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</si>
  <si>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</si>
  <si>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</si>
  <si>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</si>
  <si>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</si>
  <si>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</si>
  <si>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</si>
  <si>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</si>
  <si>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</si>
  <si>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</si>
  <si>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</si>
  <si>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</si>
  <si>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</si>
  <si>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</si>
  <si>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</si>
  <si>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</si>
  <si>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</si>
  <si>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</si>
  <si>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</si>
  <si>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</si>
  <si>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</si>
  <si>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</si>
  <si>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</si>
  <si>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</si>
  <si>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</si>
  <si>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</si>
  <si>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</si>
  <si>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</si>
  <si>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</si>
  <si>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</si>
  <si>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</si>
  <si>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</si>
  <si>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</si>
  <si>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</si>
  <si>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</si>
  <si>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</si>
  <si>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</si>
  <si>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</si>
  <si>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</si>
  <si>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</si>
  <si>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</si>
  <si>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</si>
  <si>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</si>
  <si>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</si>
  <si>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</si>
  <si>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</si>
  <si>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</si>
  <si>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</si>
  <si>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</si>
  <si>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</si>
  <si>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</si>
  <si>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</si>
  <si>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</si>
  <si>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</si>
  <si>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</si>
  <si>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</si>
  <si>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</si>
  <si>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</si>
  <si>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</si>
  <si>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</si>
  <si>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</si>
  <si>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</si>
  <si>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</si>
  <si>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</si>
  <si>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</si>
  <si>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</si>
  <si>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</si>
  <si>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</si>
  <si>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</si>
  <si>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</si>
  <si>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</si>
  <si>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</si>
  <si>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</si>
  <si>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</si>
  <si>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</si>
  <si>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</si>
  <si>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</si>
  <si>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</si>
  <si>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</si>
  <si>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</si>
  <si>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</si>
  <si>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</si>
  <si>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</si>
  <si>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</si>
  <si>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</si>
  <si>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</si>
  <si>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</si>
  <si>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</si>
  <si>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</si>
  <si>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</si>
  <si>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</si>
  <si>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</si>
  <si>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</si>
  <si>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</si>
  <si>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</si>
  <si>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</si>
  <si>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</si>
  <si>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</si>
  <si>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</si>
  <si>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</si>
  <si>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</si>
  <si>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</si>
  <si>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</si>
  <si>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</si>
  <si>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</si>
  <si>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</si>
  <si>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</si>
  <si>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</si>
  <si>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</si>
  <si>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</si>
  <si>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</si>
  <si>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</si>
  <si>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</si>
  <si>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</si>
  <si>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</si>
  <si>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</si>
  <si>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</si>
  <si>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</si>
  <si>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</si>
  <si>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</si>
  <si>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</si>
  <si>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</si>
  <si>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</si>
  <si>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</si>
  <si>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</si>
  <si>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</si>
  <si>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</si>
  <si>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</si>
  <si>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</si>
  <si>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</si>
  <si>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</si>
  <si>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</si>
  <si>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</si>
  <si>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</si>
  <si>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</si>
  <si>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</si>
  <si>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</si>
  <si>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</si>
  <si>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</si>
  <si>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</si>
  <si>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</si>
  <si>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</si>
  <si>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</si>
  <si>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</si>
  <si>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</si>
  <si>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</si>
  <si>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</si>
  <si>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</si>
  <si>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</si>
  <si>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</si>
  <si>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</si>
  <si>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</si>
  <si>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</si>
  <si>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</si>
  <si>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</si>
  <si>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</si>
  <si>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</si>
  <si>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</si>
  <si>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</si>
  <si>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</si>
  <si>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</si>
  <si>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</si>
  <si>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</si>
  <si>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</si>
  <si>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</si>
  <si>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</si>
  <si>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</si>
  <si>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</si>
  <si>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</si>
  <si>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</si>
  <si>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</si>
  <si>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</si>
  <si>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</si>
  <si>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</si>
  <si>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</si>
  <si>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</si>
  <si>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</si>
  <si>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</si>
  <si>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</si>
  <si>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</si>
  <si>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</si>
  <si>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</si>
  <si>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</si>
  <si>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</si>
  <si>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</si>
  <si>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</si>
  <si>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</si>
  <si>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</si>
  <si>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</si>
  <si>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</si>
  <si>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</si>
  <si>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</si>
  <si>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</si>
  <si>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</si>
  <si>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</si>
  <si>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</si>
  <si>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</si>
  <si>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</si>
  <si>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</si>
  <si>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</si>
  <si>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</si>
  <si>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</si>
  <si>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</si>
  <si>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</si>
  <si>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</si>
  <si>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</si>
  <si>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</si>
  <si>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</si>
  <si>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</si>
  <si>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</si>
  <si>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</si>
  <si>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</si>
  <si>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</si>
  <si>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</si>
  <si>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</si>
  <si>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</si>
  <si>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</si>
  <si>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</si>
  <si>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</si>
  <si>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</si>
  <si>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</si>
  <si>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</si>
  <si>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</si>
  <si>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</si>
  <si>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</si>
  <si>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</si>
  <si>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</si>
  <si>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</si>
  <si>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</si>
  <si>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</si>
  <si>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</si>
  <si>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</si>
  <si>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</si>
  <si>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</si>
  <si>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</si>
  <si>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</si>
  <si>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</si>
  <si>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</si>
  <si>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</si>
  <si>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</si>
  <si>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</si>
  <si>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</si>
  <si>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</si>
  <si>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</si>
  <si>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</si>
  <si>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</si>
  <si>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</si>
  <si>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</si>
  <si>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</si>
  <si>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</si>
  <si>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</si>
  <si>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</si>
  <si>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</si>
  <si>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</si>
  <si>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</si>
  <si>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</si>
  <si>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</si>
  <si>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</si>
  <si>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</si>
  <si>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</si>
  <si>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</si>
  <si>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</si>
  <si>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</si>
  <si>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</si>
  <si>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</si>
  <si>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</si>
  <si>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</si>
  <si>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</si>
  <si>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</si>
  <si>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</si>
  <si>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</si>
  <si>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</si>
  <si>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</si>
  <si>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</si>
  <si>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</si>
  <si>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</si>
  <si>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</si>
  <si>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</si>
  <si>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</si>
  <si>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</si>
  <si>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</si>
  <si>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</si>
  <si>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</si>
  <si>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</si>
  <si>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</si>
  <si>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</si>
  <si>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</si>
  <si>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</si>
  <si>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</si>
  <si>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</si>
  <si>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</si>
  <si>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</si>
  <si>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</si>
  <si>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</si>
  <si>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</si>
  <si>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</si>
  <si>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</si>
  <si>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</si>
  <si>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</si>
  <si>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</si>
  <si>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</si>
  <si>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</si>
  <si>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</si>
  <si>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</si>
  <si>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</si>
  <si>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</si>
  <si>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</si>
  <si>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</si>
  <si>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</si>
  <si>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</si>
  <si>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</si>
  <si>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</si>
  <si>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</si>
  <si>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</si>
  <si>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</si>
  <si>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</si>
  <si>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</si>
  <si>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</si>
  <si>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</si>
  <si>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</si>
  <si>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</si>
  <si>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</si>
  <si>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</si>
  <si>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</si>
  <si>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</si>
  <si>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</si>
  <si>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</si>
  <si>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</si>
  <si>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FUNDACION HOGAR DE NIÑAS MADELAES, INC.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</si>
  <si>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</si>
  <si>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</si>
  <si>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</si>
  <si>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</si>
  <si>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</si>
  <si>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</si>
  <si>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</si>
  <si>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</si>
  <si>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</si>
  <si>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</si>
  <si>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</si>
  <si>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</si>
  <si>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</si>
  <si>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</si>
  <si>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</si>
  <si>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</si>
  <si>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</si>
  <si>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</si>
  <si>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ALDEAS INFANTILES SOS DOMINICANAS, INC.</t>
  </si>
  <si>
    <t>CAMINANTES PROYECTO EDUCATIVO, INC</t>
  </si>
  <si>
    <t>FUNDACION NIÑOS Y NIÑAS DE CRISTO, INC (FONICRI)</t>
  </si>
  <si>
    <t>HOGAR CREA DOMINICANO, INC</t>
  </si>
  <si>
    <t>HOGAR ESCUELA ROSA DUARTE</t>
  </si>
  <si>
    <t>SUBSIDIO O BENEFICIO</t>
  </si>
  <si>
    <t>ENERO - DICIEMBRE 2021</t>
  </si>
  <si>
    <t>FUNDACION NUEVA GENERACION, INC</t>
  </si>
  <si>
    <t>AL 30 DE JUNIO 2021</t>
  </si>
  <si>
    <t>Inventarios (Nota 8)</t>
  </si>
  <si>
    <t>Activos intangibles (Nota 11)</t>
  </si>
  <si>
    <t>Lic. Domingo Silvestre</t>
  </si>
  <si>
    <t>MAYO 2022</t>
  </si>
  <si>
    <t>CONSEJO NACAIONAL PARA LA NIÑEZ Y LA ADOLESCENCIA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</si>
  <si>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</si>
  <si>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</si>
  <si>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</si>
  <si>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</si>
  <si>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</si>
  <si>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</si>
  <si>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</si>
  <si>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</si>
  <si>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</si>
  <si>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</si>
  <si>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</si>
  <si>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</si>
  <si>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</si>
  <si>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</si>
  <si>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</si>
  <si>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</si>
  <si>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</si>
  <si>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</si>
  <si>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</si>
  <si>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</si>
  <si>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</si>
  <si>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</si>
  <si>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</si>
  <si>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</si>
  <si>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28-05-2021/17-08-2021/28-09-2021/15-10-2021/04-11-2021/07-12-2021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</si>
  <si>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</si>
  <si>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</si>
  <si>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</si>
  <si>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</si>
  <si>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</si>
  <si>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</si>
  <si>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</si>
  <si>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</si>
  <si>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</si>
  <si>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</si>
  <si>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</si>
  <si>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</si>
  <si>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</si>
  <si>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</si>
  <si>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</si>
  <si>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</si>
  <si>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</si>
  <si>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</si>
  <si>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PAGADO</t>
  </si>
  <si>
    <t>Formato</t>
  </si>
  <si>
    <t>Tamaño</t>
  </si>
  <si>
    <t>FUNDACION MELERICH COHN-LOIS, INC.</t>
  </si>
  <si>
    <t>JULIO 2022</t>
  </si>
  <si>
    <t>REQUISITOS ESTABLECIDOS EN NORMATIVA No. 02/17 D/F 06/04/2017 Y LA LEY 136-03 DE CONANI</t>
  </si>
  <si>
    <t>Lic Luis Pellerano</t>
  </si>
  <si>
    <t>ENERO - DICIEMBRE 2022</t>
  </si>
  <si>
    <t>2:00 pm</t>
  </si>
  <si>
    <t>482 KB</t>
  </si>
  <si>
    <t>AL 31 DE OCTUBRE DE 2022</t>
  </si>
  <si>
    <t>TOTAL PAGADO ENERO OCTUBRE</t>
  </si>
  <si>
    <t>FUNDACION SOLIDARIDAD CALANSIA</t>
  </si>
  <si>
    <t>OCTUBRE 2022</t>
  </si>
  <si>
    <t>15/11/2022</t>
  </si>
  <si>
    <t>Encargado Departameno Financiero</t>
  </si>
  <si>
    <t xml:space="preserve">Contador 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</si>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</sst>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u/>
      <sz val="11"/>
      <color theme="11"/>
      <name val="Calibri"/>
      <family val="2"/>
      <scheme val="minor"/>
    </font>
    <font>
      <b/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5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7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wrapText="1"/>
    </xf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6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9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4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/>
    <xf numFmtId="0" fontId="0" fillId="0" borderId="2" xfId="0" applyBorder="1"/>
    <xf numFmtId="4" fontId="17" fillId="0" borderId="2" xfId="0" applyNumberFormat="1" applyFont="1" applyBorder="1" applyAlignment="1">
      <alignment vertical="center"/>
    </xf>
    <xf numFmtId="0" fontId="21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1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4" fillId="3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wrapText="1"/>
    </xf>
    <xf numFmtId="0" fontId="33" fillId="4" borderId="7" xfId="0" applyFont="1" applyFill="1" applyBorder="1" applyAlignment="1">
      <alignment horizontal="center" wrapText="1"/>
    </xf>
    <xf numFmtId="0" fontId="33" fillId="0" borderId="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wrapText="1"/>
    </xf>
    <xf numFmtId="4" fontId="33" fillId="0" borderId="0" xfId="0" applyNumberFormat="1" applyFont="1" applyFill="1" applyBorder="1" applyAlignment="1">
      <alignment horizontal="center" wrapText="1"/>
    </xf>
    <xf numFmtId="169" fontId="13" fillId="0" borderId="9" xfId="0" applyNumberFormat="1" applyFont="1" applyBorder="1"/>
    <xf numFmtId="4" fontId="17" fillId="5" borderId="2" xfId="0" applyNumberFormat="1" applyFont="1" applyFill="1" applyBorder="1" applyAlignment="1">
      <alignment vertical="center"/>
    </xf>
    <xf numFmtId="4" fontId="17" fillId="4" borderId="2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9" fontId="13" fillId="0" borderId="9" xfId="0" applyNumberFormat="1" applyFont="1" applyBorder="1" applyAlignment="1">
      <alignment wrapText="1"/>
    </xf>
    <xf numFmtId="169" fontId="14" fillId="3" borderId="9" xfId="0" applyNumberFormat="1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vertical="center"/>
    </xf>
    <xf numFmtId="169" fontId="14" fillId="0" borderId="9" xfId="0" applyNumberFormat="1" applyFont="1" applyFill="1" applyBorder="1" applyAlignment="1">
      <alignment horizontal="left" wrapText="1"/>
    </xf>
    <xf numFmtId="4" fontId="33" fillId="5" borderId="2" xfId="1" applyNumberFormat="1" applyFont="1" applyFill="1" applyBorder="1"/>
    <xf numFmtId="4" fontId="33" fillId="0" borderId="2" xfId="1" applyNumberFormat="1" applyFont="1" applyFill="1" applyBorder="1"/>
    <xf numFmtId="4" fontId="33" fillId="0" borderId="0" xfId="1" applyNumberFormat="1" applyFont="1" applyFill="1" applyBorder="1"/>
    <xf numFmtId="169" fontId="13" fillId="0" borderId="10" xfId="0" applyNumberFormat="1" applyFont="1" applyBorder="1"/>
    <xf numFmtId="169" fontId="7" fillId="3" borderId="9" xfId="0" applyNumberFormat="1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 wrapText="1"/>
    </xf>
    <xf numFmtId="169" fontId="14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3" fillId="0" borderId="11" xfId="0" applyNumberFormat="1" applyFont="1" applyBorder="1"/>
    <xf numFmtId="4" fontId="0" fillId="0" borderId="2" xfId="0" applyNumberFormat="1" applyFont="1" applyFill="1" applyBorder="1"/>
    <xf numFmtId="169" fontId="14" fillId="0" borderId="10" xfId="0" applyNumberFormat="1" applyFont="1" applyFill="1" applyBorder="1" applyAlignment="1">
      <alignment horizontal="center"/>
    </xf>
    <xf numFmtId="0" fontId="34" fillId="0" borderId="9" xfId="0" applyFont="1" applyFill="1" applyBorder="1"/>
    <xf numFmtId="4" fontId="33" fillId="4" borderId="2" xfId="1" applyNumberFormat="1" applyFont="1" applyFill="1" applyBorder="1"/>
    <xf numFmtId="4" fontId="11" fillId="5" borderId="2" xfId="1" applyNumberFormat="1" applyFont="1" applyFill="1" applyBorder="1"/>
    <xf numFmtId="4" fontId="11" fillId="4" borderId="2" xfId="1" applyNumberFormat="1" applyFont="1" applyFill="1" applyBorder="1"/>
    <xf numFmtId="4" fontId="11" fillId="0" borderId="0" xfId="1" applyNumberFormat="1" applyFont="1" applyFill="1" applyBorder="1"/>
    <xf numFmtId="4" fontId="11" fillId="5" borderId="2" xfId="1" applyNumberFormat="1" applyFont="1" applyFill="1" applyBorder="1" applyAlignment="1">
      <alignment horizontal="right"/>
    </xf>
    <xf numFmtId="4" fontId="11" fillId="4" borderId="2" xfId="1" applyNumberFormat="1" applyFont="1" applyFill="1" applyBorder="1" applyAlignment="1">
      <alignment horizontal="right"/>
    </xf>
    <xf numFmtId="4" fontId="11" fillId="0" borderId="0" xfId="1" applyNumberFormat="1" applyFont="1" applyFill="1" applyBorder="1" applyAlignment="1">
      <alignment horizontal="right"/>
    </xf>
    <xf numFmtId="4" fontId="35" fillId="3" borderId="2" xfId="1" applyNumberFormat="1" applyFont="1" applyFill="1" applyBorder="1"/>
    <xf numFmtId="4" fontId="35" fillId="0" borderId="0" xfId="1" applyNumberFormat="1" applyFont="1" applyFill="1" applyBorder="1"/>
    <xf numFmtId="0" fontId="34" fillId="0" borderId="9" xfId="0" applyFont="1" applyBorder="1"/>
    <xf numFmtId="169" fontId="9" fillId="2" borderId="9" xfId="0" applyNumberFormat="1" applyFont="1" applyFill="1" applyBorder="1" applyAlignment="1">
      <alignment horizontal="left"/>
    </xf>
    <xf numFmtId="4" fontId="33" fillId="5" borderId="13" xfId="1" applyNumberFormat="1" applyFont="1" applyFill="1" applyBorder="1"/>
    <xf numFmtId="4" fontId="33" fillId="4" borderId="13" xfId="1" applyNumberFormat="1" applyFont="1" applyFill="1" applyBorder="1"/>
    <xf numFmtId="4" fontId="0" fillId="0" borderId="0" xfId="0" applyNumberFormat="1" applyFont="1" applyFill="1"/>
    <xf numFmtId="0" fontId="15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5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4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5" fillId="0" borderId="0" xfId="0" applyFont="1" applyFill="1" applyBorder="1" applyAlignment="1">
      <alignment horizontal="left"/>
    </xf>
    <xf numFmtId="0" fontId="21" fillId="0" borderId="0" xfId="9" applyFont="1" applyFill="1" applyBorder="1" applyAlignment="1">
      <alignment wrapText="1"/>
    </xf>
    <xf numFmtId="4" fontId="17" fillId="0" borderId="0" xfId="0" applyNumberFormat="1" applyFont="1" applyFill="1" applyBorder="1" applyAlignment="1"/>
    <xf numFmtId="0" fontId="6" fillId="0" borderId="0" xfId="9" applyFont="1" applyBorder="1" applyAlignment="1">
      <alignment horizontal="center" wrapText="1"/>
    </xf>
    <xf numFmtId="4" fontId="18" fillId="3" borderId="0" xfId="0" applyNumberFormat="1" applyFont="1" applyFill="1" applyBorder="1" applyAlignment="1">
      <alignment vertical="center"/>
    </xf>
    <xf numFmtId="4" fontId="11" fillId="4" borderId="0" xfId="1" applyNumberFormat="1" applyFont="1" applyFill="1" applyBorder="1"/>
    <xf numFmtId="4" fontId="11" fillId="4" borderId="0" xfId="1" applyNumberFormat="1" applyFont="1" applyFill="1" applyBorder="1" applyAlignment="1">
      <alignment horizontal="right"/>
    </xf>
    <xf numFmtId="4" fontId="17" fillId="4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/>
    <xf numFmtId="165" fontId="11" fillId="0" borderId="2" xfId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7" fillId="0" borderId="2" xfId="1" applyFont="1" applyBorder="1" applyAlignment="1"/>
    <xf numFmtId="165" fontId="17" fillId="0" borderId="2" xfId="1" applyFont="1" applyFill="1" applyBorder="1" applyAlignment="1"/>
    <xf numFmtId="165" fontId="18" fillId="3" borderId="2" xfId="1" applyFont="1" applyFill="1" applyBorder="1" applyAlignment="1">
      <alignment vertical="center"/>
    </xf>
    <xf numFmtId="165" fontId="17" fillId="0" borderId="2" xfId="1" applyFont="1" applyFill="1" applyBorder="1" applyAlignment="1">
      <alignment vertical="center"/>
    </xf>
    <xf numFmtId="165" fontId="18" fillId="0" borderId="2" xfId="1" applyFont="1" applyFill="1" applyBorder="1" applyAlignment="1">
      <alignment vertical="center"/>
    </xf>
    <xf numFmtId="165" fontId="12" fillId="3" borderId="17" xfId="1" applyFont="1" applyFill="1" applyBorder="1"/>
    <xf numFmtId="165" fontId="33" fillId="5" borderId="2" xfId="1" applyFont="1" applyFill="1" applyBorder="1" applyAlignment="1">
      <alignment horizontal="center" wrapText="1"/>
    </xf>
    <xf numFmtId="165" fontId="33" fillId="4" borderId="2" xfId="1" applyFont="1" applyFill="1" applyBorder="1" applyAlignment="1">
      <alignment horizontal="center" wrapText="1"/>
    </xf>
    <xf numFmtId="165" fontId="17" fillId="5" borderId="2" xfId="1" applyFont="1" applyFill="1" applyBorder="1" applyAlignment="1">
      <alignment vertical="center"/>
    </xf>
    <xf numFmtId="165" fontId="17" fillId="4" borderId="2" xfId="1" applyFont="1" applyFill="1" applyBorder="1" applyAlignment="1">
      <alignment vertical="center"/>
    </xf>
    <xf numFmtId="165" fontId="18" fillId="5" borderId="2" xfId="1" applyFont="1" applyFill="1" applyBorder="1" applyAlignment="1">
      <alignment vertical="center"/>
    </xf>
    <xf numFmtId="165" fontId="18" fillId="4" borderId="2" xfId="1" applyFont="1" applyFill="1" applyBorder="1" applyAlignment="1">
      <alignment vertical="center"/>
    </xf>
    <xf numFmtId="165" fontId="10" fillId="3" borderId="17" xfId="1" applyFont="1" applyFill="1" applyBorder="1"/>
    <xf numFmtId="165" fontId="10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2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10" fillId="0" borderId="0" xfId="0" applyFont="1" applyAlignment="1">
      <alignment wrapText="1"/>
    </xf>
    <xf numFmtId="168" fontId="0" fillId="0" borderId="2" xfId="0" applyNumberFormat="1" applyFont="1" applyFill="1" applyBorder="1"/>
    <xf numFmtId="165" fontId="17" fillId="5" borderId="2" xfId="1" applyFont="1" applyFill="1" applyBorder="1" applyAlignment="1"/>
    <xf numFmtId="165" fontId="20" fillId="5" borderId="2" xfId="1" applyFont="1" applyFill="1" applyBorder="1"/>
    <xf numFmtId="4" fontId="17" fillId="0" borderId="0" xfId="0" applyNumberFormat="1" applyFont="1" applyAlignment="1">
      <alignment vertical="center"/>
    </xf>
    <xf numFmtId="4" fontId="18" fillId="0" borderId="2" xfId="0" applyNumberFormat="1" applyFont="1" applyBorder="1" applyAlignment="1">
      <alignment vertical="center"/>
    </xf>
    <xf numFmtId="165" fontId="11" fillId="0" borderId="20" xfId="1" applyFont="1" applyFill="1" applyBorder="1"/>
    <xf numFmtId="165" fontId="11" fillId="0" borderId="22" xfId="1" applyFont="1" applyFill="1" applyBorder="1" applyAlignment="1">
      <alignment horizontal="right"/>
    </xf>
    <xf numFmtId="165" fontId="17" fillId="0" borderId="22" xfId="1" applyFont="1" applyFill="1" applyBorder="1" applyAlignment="1">
      <alignment vertical="center"/>
    </xf>
    <xf numFmtId="168" fontId="17" fillId="0" borderId="0" xfId="0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wrapText="1"/>
    </xf>
    <xf numFmtId="4" fontId="11" fillId="0" borderId="2" xfId="1" applyNumberFormat="1" applyFont="1" applyFill="1" applyBorder="1"/>
    <xf numFmtId="4" fontId="11" fillId="0" borderId="2" xfId="1" applyNumberFormat="1" applyFont="1" applyFill="1" applyBorder="1" applyAlignment="1">
      <alignment horizontal="right"/>
    </xf>
    <xf numFmtId="0" fontId="17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33" fillId="3" borderId="7" xfId="0" applyFont="1" applyFill="1" applyBorder="1" applyAlignment="1">
      <alignment horizontal="center" wrapText="1"/>
    </xf>
    <xf numFmtId="0" fontId="33" fillId="3" borderId="24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4" fontId="33" fillId="0" borderId="16" xfId="0" applyNumberFormat="1" applyFont="1" applyFill="1" applyBorder="1" applyAlignment="1">
      <alignment horizontal="center" wrapText="1"/>
    </xf>
    <xf numFmtId="165" fontId="17" fillId="0" borderId="16" xfId="1" applyFont="1" applyFill="1" applyBorder="1" applyAlignment="1"/>
    <xf numFmtId="165" fontId="18" fillId="3" borderId="16" xfId="1" applyFont="1" applyFill="1" applyBorder="1" applyAlignment="1">
      <alignment vertical="center"/>
    </xf>
    <xf numFmtId="165" fontId="33" fillId="0" borderId="16" xfId="1" applyFont="1" applyFill="1" applyBorder="1"/>
    <xf numFmtId="165" fontId="17" fillId="0" borderId="16" xfId="1" applyFont="1" applyFill="1" applyBorder="1" applyAlignment="1">
      <alignment vertical="center"/>
    </xf>
    <xf numFmtId="165" fontId="18" fillId="0" borderId="16" xfId="1" applyFont="1" applyFill="1" applyBorder="1" applyAlignment="1">
      <alignment vertical="center"/>
    </xf>
    <xf numFmtId="165" fontId="11" fillId="0" borderId="26" xfId="1" applyFont="1" applyFill="1" applyBorder="1"/>
    <xf numFmtId="165" fontId="11" fillId="0" borderId="16" xfId="1" applyFont="1" applyFill="1" applyBorder="1"/>
    <xf numFmtId="165" fontId="11" fillId="0" borderId="27" xfId="1" applyFont="1" applyFill="1" applyBorder="1" applyAlignment="1">
      <alignment horizontal="right"/>
    </xf>
    <xf numFmtId="165" fontId="17" fillId="0" borderId="27" xfId="1" applyFont="1" applyFill="1" applyBorder="1" applyAlignment="1">
      <alignment vertical="center"/>
    </xf>
    <xf numFmtId="4" fontId="18" fillId="0" borderId="13" xfId="0" applyNumberFormat="1" applyFont="1" applyBorder="1"/>
    <xf numFmtId="165" fontId="18" fillId="3" borderId="13" xfId="1" applyFont="1" applyFill="1" applyBorder="1" applyAlignment="1">
      <alignment vertical="center"/>
    </xf>
    <xf numFmtId="165" fontId="18" fillId="3" borderId="28" xfId="1" applyFont="1" applyFill="1" applyBorder="1" applyAlignment="1">
      <alignment vertical="center"/>
    </xf>
    <xf numFmtId="0" fontId="15" fillId="8" borderId="2" xfId="0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 vertical="center" wrapText="1"/>
    </xf>
    <xf numFmtId="165" fontId="22" fillId="0" borderId="20" xfId="1" applyFont="1" applyBorder="1"/>
    <xf numFmtId="4" fontId="17" fillId="0" borderId="20" xfId="0" applyNumberFormat="1" applyFont="1" applyBorder="1" applyAlignment="1">
      <alignment vertical="center"/>
    </xf>
    <xf numFmtId="165" fontId="22" fillId="7" borderId="2" xfId="1" applyFont="1" applyFill="1" applyBorder="1"/>
    <xf numFmtId="0" fontId="15" fillId="8" borderId="20" xfId="0" applyFont="1" applyFill="1" applyBorder="1" applyAlignment="1">
      <alignment horizontal="center"/>
    </xf>
    <xf numFmtId="165" fontId="15" fillId="8" borderId="20" xfId="1" applyFont="1" applyFill="1" applyBorder="1"/>
    <xf numFmtId="0" fontId="15" fillId="0" borderId="29" xfId="0" applyFont="1" applyBorder="1" applyAlignment="1"/>
    <xf numFmtId="0" fontId="15" fillId="0" borderId="30" xfId="0" applyFont="1" applyBorder="1" applyAlignment="1"/>
    <xf numFmtId="0" fontId="22" fillId="0" borderId="30" xfId="0" applyFont="1" applyBorder="1"/>
    <xf numFmtId="165" fontId="15" fillId="0" borderId="30" xfId="1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0" fillId="9" borderId="0" xfId="0" applyFill="1"/>
    <xf numFmtId="165" fontId="12" fillId="9" borderId="0" xfId="1" applyFont="1" applyFill="1" applyBorder="1"/>
    <xf numFmtId="4" fontId="32" fillId="0" borderId="0" xfId="0" applyNumberFormat="1" applyFont="1"/>
    <xf numFmtId="165" fontId="15" fillId="8" borderId="20" xfId="0" applyNumberFormat="1" applyFont="1" applyFill="1" applyBorder="1" applyAlignment="1">
      <alignment horizontal="center"/>
    </xf>
    <xf numFmtId="0" fontId="38" fillId="0" borderId="0" xfId="0" applyFont="1" applyFill="1" applyAlignment="1">
      <alignment vertical="center" wrapText="1"/>
    </xf>
    <xf numFmtId="4" fontId="17" fillId="0" borderId="0" xfId="0" applyNumberFormat="1" applyFont="1" applyFill="1" applyAlignment="1">
      <alignment vertical="center"/>
    </xf>
    <xf numFmtId="165" fontId="19" fillId="0" borderId="0" xfId="1" applyFont="1" applyFill="1" applyBorder="1"/>
    <xf numFmtId="171" fontId="0" fillId="0" borderId="0" xfId="0" applyNumberFormat="1" applyFont="1" applyFill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165" fontId="22" fillId="10" borderId="20" xfId="0" applyNumberFormat="1" applyFont="1" applyFill="1" applyBorder="1" applyAlignment="1">
      <alignment horizontal="center" vertical="center"/>
    </xf>
    <xf numFmtId="165" fontId="22" fillId="10" borderId="2" xfId="0" applyNumberFormat="1" applyFont="1" applyFill="1" applyBorder="1" applyAlignment="1">
      <alignment horizontal="center" vertical="center"/>
    </xf>
    <xf numFmtId="165" fontId="22" fillId="7" borderId="20" xfId="1" applyFont="1" applyFill="1" applyBorder="1"/>
    <xf numFmtId="0" fontId="17" fillId="0" borderId="20" xfId="0" applyFont="1" applyBorder="1" applyAlignment="1">
      <alignment vertical="center"/>
    </xf>
    <xf numFmtId="39" fontId="22" fillId="0" borderId="20" xfId="1" applyNumberFormat="1" applyFont="1" applyBorder="1"/>
    <xf numFmtId="165" fontId="15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3" fillId="5" borderId="33" xfId="0" applyFont="1" applyFill="1" applyBorder="1" applyAlignment="1">
      <alignment horizontal="center" wrapText="1"/>
    </xf>
    <xf numFmtId="0" fontId="33" fillId="5" borderId="34" xfId="0" applyFont="1" applyFill="1" applyBorder="1" applyAlignment="1">
      <alignment horizontal="center" wrapText="1"/>
    </xf>
    <xf numFmtId="4" fontId="33" fillId="3" borderId="13" xfId="1" applyNumberFormat="1" applyFont="1" applyFill="1" applyBorder="1"/>
    <xf numFmtId="0" fontId="10" fillId="0" borderId="0" xfId="0" applyFont="1"/>
    <xf numFmtId="0" fontId="15" fillId="8" borderId="6" xfId="0" applyFont="1" applyFill="1" applyBorder="1" applyAlignment="1">
      <alignment horizontal="center"/>
    </xf>
    <xf numFmtId="0" fontId="15" fillId="8" borderId="7" xfId="0" applyFont="1" applyFill="1" applyBorder="1" applyAlignment="1">
      <alignment horizontal="center"/>
    </xf>
    <xf numFmtId="17" fontId="15" fillId="8" borderId="7" xfId="0" applyNumberFormat="1" applyFont="1" applyFill="1" applyBorder="1" applyAlignment="1">
      <alignment horizontal="center"/>
    </xf>
    <xf numFmtId="17" fontId="15" fillId="8" borderId="25" xfId="0" applyNumberFormat="1" applyFont="1" applyFill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/>
    </xf>
    <xf numFmtId="165" fontId="22" fillId="0" borderId="26" xfId="1" applyFont="1" applyBorder="1"/>
    <xf numFmtId="0" fontId="15" fillId="8" borderId="31" xfId="0" applyFont="1" applyFill="1" applyBorder="1" applyAlignment="1">
      <alignment horizontal="center"/>
    </xf>
    <xf numFmtId="165" fontId="15" fillId="8" borderId="26" xfId="1" applyFont="1" applyFill="1" applyBorder="1"/>
    <xf numFmtId="0" fontId="15" fillId="0" borderId="35" xfId="0" applyFont="1" applyBorder="1" applyAlignment="1"/>
    <xf numFmtId="0" fontId="15" fillId="0" borderId="36" xfId="0" applyFont="1" applyBorder="1" applyAlignment="1"/>
    <xf numFmtId="0" fontId="22" fillId="0" borderId="36" xfId="0" applyFont="1" applyBorder="1"/>
    <xf numFmtId="165" fontId="15" fillId="0" borderId="36" xfId="1" applyFont="1" applyBorder="1" applyAlignment="1">
      <alignment wrapText="1"/>
    </xf>
    <xf numFmtId="165" fontId="15" fillId="0" borderId="36" xfId="1" applyFont="1" applyBorder="1" applyAlignment="1"/>
    <xf numFmtId="39" fontId="0" fillId="0" borderId="37" xfId="0" applyNumberForma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165" fontId="15" fillId="0" borderId="37" xfId="1" applyFont="1" applyBorder="1" applyAlignment="1">
      <alignment wrapText="1"/>
    </xf>
    <xf numFmtId="165" fontId="0" fillId="0" borderId="0" xfId="0" applyNumberFormat="1" applyBorder="1"/>
    <xf numFmtId="0" fontId="39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4" fontId="24" fillId="0" borderId="0" xfId="1" applyNumberFormat="1" applyFont="1" applyFill="1" applyBorder="1" applyAlignment="1">
      <alignment horizontal="right"/>
    </xf>
    <xf numFmtId="0" fontId="7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39" fillId="0" borderId="0" xfId="1" applyNumberFormat="1" applyFont="1" applyFill="1" applyBorder="1" applyAlignment="1">
      <alignment horizontal="right"/>
    </xf>
    <xf numFmtId="4" fontId="39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4" fontId="39" fillId="0" borderId="0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4" fontId="8" fillId="0" borderId="13" xfId="1" applyNumberFormat="1" applyFont="1" applyFill="1" applyBorder="1" applyAlignment="1">
      <alignment horizontal="right"/>
    </xf>
    <xf numFmtId="174" fontId="27" fillId="0" borderId="13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4" fontId="2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4" fontId="21" fillId="0" borderId="0" xfId="1" applyNumberFormat="1" applyFont="1" applyFill="1" applyBorder="1" applyAlignment="1">
      <alignment horizontal="right"/>
    </xf>
    <xf numFmtId="0" fontId="41" fillId="0" borderId="0" xfId="0" applyFont="1"/>
    <xf numFmtId="4" fontId="31" fillId="0" borderId="28" xfId="4" applyNumberFormat="1" applyBorder="1" applyAlignment="1" applyProtection="1"/>
    <xf numFmtId="0" fontId="44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1" fillId="0" borderId="22" xfId="1" applyFont="1" applyFill="1" applyBorder="1"/>
    <xf numFmtId="165" fontId="11" fillId="0" borderId="27" xfId="1" applyFont="1" applyFill="1" applyBorder="1"/>
    <xf numFmtId="165" fontId="12" fillId="3" borderId="18" xfId="1" applyFont="1" applyFill="1" applyBorder="1"/>
    <xf numFmtId="0" fontId="15" fillId="3" borderId="6" xfId="0" applyFont="1" applyFill="1" applyBorder="1" applyAlignme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2" xfId="0" applyFont="1" applyFill="1" applyBorder="1" applyAlignment="1"/>
    <xf numFmtId="165" fontId="0" fillId="0" borderId="2" xfId="0" applyNumberFormat="1" applyBorder="1"/>
    <xf numFmtId="165" fontId="10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6" fillId="0" borderId="0" xfId="0" applyFont="1" applyFill="1" applyBorder="1" applyAlignment="1"/>
    <xf numFmtId="4" fontId="31" fillId="0" borderId="19" xfId="4" applyNumberFormat="1" applyBorder="1" applyAlignment="1" applyProtection="1"/>
    <xf numFmtId="4" fontId="0" fillId="0" borderId="13" xfId="0" applyNumberFormat="1" applyBorder="1"/>
    <xf numFmtId="0" fontId="23" fillId="0" borderId="0" xfId="0" applyFont="1" applyAlignment="1"/>
    <xf numFmtId="0" fontId="36" fillId="0" borderId="2" xfId="0" applyFont="1" applyBorder="1" applyAlignment="1">
      <alignment vertical="center"/>
    </xf>
    <xf numFmtId="0" fontId="45" fillId="7" borderId="0" xfId="0" applyFont="1" applyFill="1" applyBorder="1" applyAlignment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4" fontId="39" fillId="0" borderId="0" xfId="0" applyNumberFormat="1" applyFont="1" applyFill="1" applyBorder="1"/>
    <xf numFmtId="165" fontId="39" fillId="0" borderId="0" xfId="0" applyNumberFormat="1" applyFont="1" applyFill="1" applyBorder="1"/>
    <xf numFmtId="175" fontId="12" fillId="0" borderId="0" xfId="0" applyNumberFormat="1" applyFont="1"/>
    <xf numFmtId="0" fontId="12" fillId="0" borderId="0" xfId="0" applyFont="1" applyAlignment="1"/>
    <xf numFmtId="165" fontId="0" fillId="0" borderId="13" xfId="1" applyFont="1" applyBorder="1"/>
    <xf numFmtId="4" fontId="16" fillId="4" borderId="2" xfId="1" applyNumberFormat="1" applyFont="1" applyFill="1" applyBorder="1"/>
    <xf numFmtId="4" fontId="11" fillId="0" borderId="22" xfId="1" applyNumberFormat="1" applyFont="1" applyFill="1" applyBorder="1" applyAlignment="1">
      <alignment horizontal="right"/>
    </xf>
    <xf numFmtId="4" fontId="17" fillId="0" borderId="22" xfId="0" applyNumberFormat="1" applyFont="1" applyFill="1" applyBorder="1" applyAlignment="1">
      <alignment vertical="center"/>
    </xf>
    <xf numFmtId="165" fontId="28" fillId="0" borderId="21" xfId="1" applyFont="1" applyFill="1" applyBorder="1"/>
    <xf numFmtId="4" fontId="18" fillId="3" borderId="2" xfId="0" applyNumberFormat="1" applyFont="1" applyFill="1" applyBorder="1" applyAlignment="1">
      <alignment vertical="center"/>
    </xf>
    <xf numFmtId="4" fontId="18" fillId="3" borderId="13" xfId="0" applyNumberFormat="1" applyFont="1" applyFill="1" applyBorder="1"/>
    <xf numFmtId="0" fontId="10" fillId="5" borderId="0" xfId="0" applyFont="1" applyFill="1"/>
    <xf numFmtId="0" fontId="20" fillId="3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165" fontId="20" fillId="5" borderId="2" xfId="1" applyFont="1" applyFill="1" applyBorder="1" applyAlignment="1">
      <alignment horizontal="center" wrapText="1"/>
    </xf>
    <xf numFmtId="165" fontId="20" fillId="4" borderId="2" xfId="1" applyFont="1" applyFill="1" applyBorder="1" applyAlignment="1">
      <alignment horizontal="center" wrapText="1"/>
    </xf>
    <xf numFmtId="4" fontId="20" fillId="0" borderId="2" xfId="0" applyNumberFormat="1" applyFont="1" applyFill="1" applyBorder="1" applyAlignment="1">
      <alignment horizontal="center" wrapText="1"/>
    </xf>
    <xf numFmtId="4" fontId="20" fillId="0" borderId="16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169" fontId="9" fillId="0" borderId="9" xfId="0" applyNumberFormat="1" applyFont="1" applyBorder="1"/>
    <xf numFmtId="169" fontId="9" fillId="0" borderId="9" xfId="0" applyNumberFormat="1" applyFont="1" applyBorder="1" applyAlignment="1">
      <alignment wrapText="1"/>
    </xf>
    <xf numFmtId="0" fontId="10" fillId="3" borderId="0" xfId="0" applyFont="1" applyFill="1"/>
    <xf numFmtId="169" fontId="7" fillId="0" borderId="9" xfId="0" applyNumberFormat="1" applyFont="1" applyFill="1" applyBorder="1" applyAlignment="1">
      <alignment horizontal="left" wrapText="1"/>
    </xf>
    <xf numFmtId="4" fontId="20" fillId="0" borderId="2" xfId="1" applyNumberFormat="1" applyFont="1" applyFill="1" applyBorder="1"/>
    <xf numFmtId="165" fontId="20" fillId="0" borderId="16" xfId="1" applyFont="1" applyFill="1" applyBorder="1"/>
    <xf numFmtId="4" fontId="20" fillId="0" borderId="0" xfId="1" applyNumberFormat="1" applyFont="1" applyFill="1" applyBorder="1"/>
    <xf numFmtId="169" fontId="9" fillId="0" borderId="10" xfId="0" applyNumberFormat="1" applyFont="1" applyBorder="1"/>
    <xf numFmtId="4" fontId="10" fillId="0" borderId="0" xfId="0" applyNumberFormat="1" applyFont="1" applyFill="1"/>
    <xf numFmtId="0" fontId="20" fillId="5" borderId="2" xfId="0" applyFont="1" applyFill="1" applyBorder="1" applyAlignment="1">
      <alignment horizontal="center" wrapText="1"/>
    </xf>
    <xf numFmtId="169" fontId="7" fillId="0" borderId="11" xfId="0" applyNumberFormat="1" applyFont="1" applyFill="1" applyBorder="1" applyAlignment="1">
      <alignment horizontal="center"/>
    </xf>
    <xf numFmtId="165" fontId="20" fillId="0" borderId="2" xfId="1" applyFont="1" applyFill="1" applyBorder="1"/>
    <xf numFmtId="165" fontId="10" fillId="0" borderId="2" xfId="1" applyFont="1" applyFill="1" applyBorder="1"/>
    <xf numFmtId="165" fontId="10" fillId="0" borderId="12" xfId="0" applyNumberFormat="1" applyFont="1" applyFill="1" applyBorder="1"/>
    <xf numFmtId="165" fontId="10" fillId="0" borderId="2" xfId="0" applyNumberFormat="1" applyFont="1" applyFill="1" applyBorder="1"/>
    <xf numFmtId="169" fontId="9" fillId="0" borderId="11" xfId="0" applyNumberFormat="1" applyFont="1" applyBorder="1"/>
    <xf numFmtId="169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/>
    <xf numFmtId="4" fontId="20" fillId="5" borderId="2" xfId="1" applyNumberFormat="1" applyFont="1" applyFill="1" applyBorder="1"/>
    <xf numFmtId="4" fontId="20" fillId="4" borderId="2" xfId="1" applyNumberFormat="1" applyFont="1" applyFill="1" applyBorder="1"/>
    <xf numFmtId="4" fontId="28" fillId="5" borderId="2" xfId="1" applyNumberFormat="1" applyFont="1" applyFill="1" applyBorder="1"/>
    <xf numFmtId="4" fontId="16" fillId="4" borderId="0" xfId="1" applyNumberFormat="1" applyFont="1" applyFill="1" applyBorder="1"/>
    <xf numFmtId="4" fontId="16" fillId="3" borderId="2" xfId="1" applyNumberFormat="1" applyFont="1" applyFill="1" applyBorder="1"/>
    <xf numFmtId="4" fontId="16" fillId="0" borderId="0" xfId="1" applyNumberFormat="1" applyFont="1" applyFill="1" applyBorder="1"/>
    <xf numFmtId="0" fontId="7" fillId="0" borderId="9" xfId="0" applyFont="1" applyBorder="1"/>
    <xf numFmtId="0" fontId="10" fillId="4" borderId="0" xfId="0" applyFont="1" applyFill="1"/>
    <xf numFmtId="169" fontId="7" fillId="3" borderId="1" xfId="0" applyNumberFormat="1" applyFont="1" applyFill="1" applyBorder="1" applyAlignment="1">
      <alignment horizontal="center"/>
    </xf>
    <xf numFmtId="4" fontId="20" fillId="4" borderId="0" xfId="1" applyNumberFormat="1" applyFont="1" applyFill="1" applyBorder="1"/>
    <xf numFmtId="0" fontId="10" fillId="3" borderId="0" xfId="0" applyFont="1" applyFill="1" applyBorder="1"/>
    <xf numFmtId="0" fontId="10" fillId="4" borderId="0" xfId="0" applyFont="1" applyFill="1" applyBorder="1"/>
    <xf numFmtId="4" fontId="10" fillId="3" borderId="0" xfId="0" applyNumberFormat="1" applyFon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165" fontId="10" fillId="3" borderId="18" xfId="4" applyNumberFormat="1" applyFont="1" applyFill="1" applyBorder="1" applyAlignment="1" applyProtection="1"/>
    <xf numFmtId="165" fontId="10" fillId="0" borderId="0" xfId="0" applyNumberFormat="1" applyFont="1" applyFill="1" applyBorder="1"/>
    <xf numFmtId="4" fontId="10" fillId="4" borderId="0" xfId="0" applyNumberFormat="1" applyFont="1" applyFill="1" applyBorder="1"/>
    <xf numFmtId="0" fontId="10" fillId="3" borderId="3" xfId="0" applyFont="1" applyFill="1" applyBorder="1"/>
    <xf numFmtId="0" fontId="10" fillId="4" borderId="3" xfId="0" applyFont="1" applyFill="1" applyBorder="1"/>
    <xf numFmtId="169" fontId="7" fillId="0" borderId="0" xfId="0" applyNumberFormat="1" applyFont="1" applyFill="1" applyBorder="1" applyAlignment="1">
      <alignment horizontal="center"/>
    </xf>
    <xf numFmtId="4" fontId="10" fillId="5" borderId="0" xfId="0" applyNumberFormat="1" applyFont="1" applyFill="1"/>
    <xf numFmtId="4" fontId="10" fillId="4" borderId="0" xfId="0" applyNumberFormat="1" applyFont="1" applyFill="1"/>
    <xf numFmtId="165" fontId="10" fillId="4" borderId="0" xfId="1" applyFont="1" applyFill="1"/>
    <xf numFmtId="165" fontId="10" fillId="4" borderId="0" xfId="0" applyNumberFormat="1" applyFont="1" applyFill="1"/>
    <xf numFmtId="170" fontId="10" fillId="4" borderId="0" xfId="0" applyNumberFormat="1" applyFont="1" applyFill="1"/>
    <xf numFmtId="165" fontId="10" fillId="0" borderId="0" xfId="1" applyFont="1" applyFill="1"/>
    <xf numFmtId="165" fontId="17" fillId="10" borderId="2" xfId="1" applyFont="1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0" borderId="34" xfId="0" applyFont="1" applyFill="1" applyBorder="1" applyAlignment="1">
      <alignment horizontal="center" wrapText="1"/>
    </xf>
    <xf numFmtId="0" fontId="20" fillId="0" borderId="54" xfId="0" applyFont="1" applyFill="1" applyBorder="1" applyAlignment="1">
      <alignment horizontal="center" wrapText="1"/>
    </xf>
    <xf numFmtId="0" fontId="7" fillId="3" borderId="55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wrapText="1"/>
    </xf>
    <xf numFmtId="0" fontId="20" fillId="4" borderId="33" xfId="0" applyFont="1" applyFill="1" applyBorder="1" applyAlignment="1">
      <alignment horizontal="center" wrapText="1"/>
    </xf>
    <xf numFmtId="0" fontId="20" fillId="3" borderId="3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4" fontId="20" fillId="3" borderId="13" xfId="1" applyNumberFormat="1" applyFont="1" applyFill="1" applyBorder="1"/>
    <xf numFmtId="165" fontId="12" fillId="0" borderId="0" xfId="0" applyNumberFormat="1" applyFont="1" applyFill="1" applyBorder="1"/>
    <xf numFmtId="165" fontId="22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10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2" fillId="9" borderId="2" xfId="1" applyFont="1" applyFill="1" applyBorder="1" applyAlignment="1"/>
    <xf numFmtId="39" fontId="0" fillId="0" borderId="2" xfId="1" applyNumberFormat="1" applyFont="1" applyBorder="1" applyAlignment="1"/>
    <xf numFmtId="39" fontId="12" fillId="9" borderId="2" xfId="1" applyNumberFormat="1" applyFont="1" applyFill="1" applyBorder="1" applyAlignment="1">
      <alignment vertical="center"/>
    </xf>
    <xf numFmtId="0" fontId="12" fillId="9" borderId="2" xfId="0" applyFont="1" applyFill="1" applyBorder="1" applyAlignment="1">
      <alignment horizontal="center"/>
    </xf>
    <xf numFmtId="0" fontId="0" fillId="0" borderId="0" xfId="0" applyFill="1" applyBorder="1"/>
    <xf numFmtId="165" fontId="22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2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2" fillId="5" borderId="2" xfId="0" applyNumberFormat="1" applyFont="1" applyFill="1" applyBorder="1"/>
    <xf numFmtId="0" fontId="12" fillId="5" borderId="2" xfId="0" applyFont="1" applyFill="1" applyBorder="1"/>
    <xf numFmtId="165" fontId="20" fillId="0" borderId="2" xfId="1" applyFont="1" applyFill="1" applyBorder="1" applyAlignment="1">
      <alignment horizontal="center" wrapText="1"/>
    </xf>
    <xf numFmtId="165" fontId="17" fillId="10" borderId="2" xfId="1" applyFont="1" applyFill="1" applyBorder="1" applyAlignment="1"/>
    <xf numFmtId="0" fontId="20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28" fillId="0" borderId="0" xfId="0" applyFont="1" applyFill="1"/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53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4" fontId="28" fillId="7" borderId="0" xfId="0" applyNumberFormat="1" applyFont="1" applyFill="1" applyAlignment="1">
      <alignment horizontal="right" vertical="center" wrapText="1"/>
    </xf>
    <xf numFmtId="4" fontId="20" fillId="0" borderId="52" xfId="0" applyNumberFormat="1" applyFont="1" applyFill="1" applyBorder="1" applyAlignment="1">
      <alignment horizontal="right" vertical="center" wrapText="1"/>
    </xf>
    <xf numFmtId="165" fontId="20" fillId="0" borderId="52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5" fontId="20" fillId="0" borderId="21" xfId="1" applyFont="1" applyFill="1" applyBorder="1" applyAlignment="1">
      <alignment horizontal="center" wrapText="1"/>
    </xf>
    <xf numFmtId="165" fontId="20" fillId="0" borderId="0" xfId="0" applyNumberFormat="1" applyFont="1" applyFill="1" applyBorder="1" applyAlignment="1">
      <alignment vertical="top" wrapText="1"/>
    </xf>
    <xf numFmtId="4" fontId="20" fillId="0" borderId="0" xfId="0" applyNumberFormat="1" applyFont="1" applyFill="1" applyAlignment="1">
      <alignment horizontal="right" vertical="center" wrapText="1"/>
    </xf>
    <xf numFmtId="0" fontId="6" fillId="4" borderId="19" xfId="0" applyFont="1" applyFill="1" applyBorder="1" applyAlignment="1">
      <alignment horizontal="center"/>
    </xf>
    <xf numFmtId="165" fontId="6" fillId="4" borderId="56" xfId="1" applyFont="1" applyFill="1" applyBorder="1" applyAlignment="1">
      <alignment horizontal="center"/>
    </xf>
    <xf numFmtId="0" fontId="29" fillId="0" borderId="48" xfId="0" applyFont="1" applyBorder="1"/>
    <xf numFmtId="165" fontId="29" fillId="0" borderId="54" xfId="1" applyFont="1" applyBorder="1"/>
    <xf numFmtId="0" fontId="29" fillId="0" borderId="42" xfId="0" applyFont="1" applyBorder="1"/>
    <xf numFmtId="39" fontId="29" fillId="0" borderId="16" xfId="1" applyNumberFormat="1" applyFont="1" applyBorder="1"/>
    <xf numFmtId="0" fontId="6" fillId="0" borderId="48" xfId="0" applyFont="1" applyBorder="1"/>
    <xf numFmtId="0" fontId="29" fillId="0" borderId="51" xfId="0" applyFont="1" applyBorder="1"/>
    <xf numFmtId="0" fontId="6" fillId="4" borderId="19" xfId="0" applyFont="1" applyFill="1" applyBorder="1"/>
    <xf numFmtId="165" fontId="6" fillId="4" borderId="19" xfId="1" applyFont="1" applyFill="1" applyBorder="1"/>
    <xf numFmtId="4" fontId="46" fillId="0" borderId="2" xfId="4" applyNumberFormat="1" applyFont="1" applyBorder="1" applyAlignment="1" applyProtection="1">
      <alignment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/>
    </xf>
    <xf numFmtId="173" fontId="19" fillId="0" borderId="2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/>
    </xf>
    <xf numFmtId="4" fontId="8" fillId="0" borderId="2" xfId="1" applyNumberFormat="1" applyFont="1" applyFill="1" applyBorder="1" applyAlignment="1">
      <alignment vertical="center"/>
    </xf>
    <xf numFmtId="4" fontId="4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/>
    </xf>
    <xf numFmtId="0" fontId="19" fillId="0" borderId="16" xfId="0" applyFont="1" applyFill="1" applyBorder="1" applyAlignment="1">
      <alignment horizontal="left" vertical="top" wrapText="1"/>
    </xf>
    <xf numFmtId="4" fontId="48" fillId="0" borderId="2" xfId="1" applyNumberFormat="1" applyFont="1" applyFill="1" applyBorder="1" applyAlignment="1">
      <alignment horizontal="right"/>
    </xf>
    <xf numFmtId="0" fontId="47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173" fontId="49" fillId="0" borderId="2" xfId="0" applyNumberFormat="1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vertical="center" wrapText="1"/>
    </xf>
    <xf numFmtId="0" fontId="16" fillId="5" borderId="29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49" fontId="33" fillId="5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2" fontId="11" fillId="0" borderId="2" xfId="0" applyNumberFormat="1" applyFont="1" applyBorder="1" applyAlignment="1">
      <alignment wrapText="1"/>
    </xf>
    <xf numFmtId="165" fontId="11" fillId="0" borderId="2" xfId="1" applyFont="1" applyBorder="1"/>
    <xf numFmtId="0" fontId="11" fillId="0" borderId="2" xfId="0" applyFont="1" applyBorder="1"/>
    <xf numFmtId="2" fontId="11" fillId="0" borderId="2" xfId="0" applyNumberFormat="1" applyFont="1" applyBorder="1"/>
    <xf numFmtId="4" fontId="11" fillId="0" borderId="2" xfId="0" applyNumberFormat="1" applyFont="1" applyBorder="1"/>
    <xf numFmtId="4" fontId="11" fillId="0" borderId="2" xfId="1" applyNumberFormat="1" applyFont="1" applyBorder="1" applyAlignment="1"/>
    <xf numFmtId="165" fontId="11" fillId="0" borderId="2" xfId="1" applyFont="1" applyBorder="1" applyAlignment="1"/>
    <xf numFmtId="0" fontId="20" fillId="5" borderId="2" xfId="0" applyFont="1" applyFill="1" applyBorder="1" applyAlignment="1">
      <alignment horizontal="center"/>
    </xf>
    <xf numFmtId="165" fontId="20" fillId="5" borderId="2" xfId="1" applyFont="1" applyFill="1" applyBorder="1" applyAlignment="1">
      <alignment horizontal="center"/>
    </xf>
    <xf numFmtId="4" fontId="29" fillId="0" borderId="2" xfId="0" applyNumberFormat="1" applyFont="1" applyFill="1" applyBorder="1" applyAlignment="1">
      <alignment horizontal="left"/>
    </xf>
    <xf numFmtId="4" fontId="50" fillId="0" borderId="2" xfId="4" applyNumberFormat="1" applyFont="1" applyFill="1" applyBorder="1" applyAlignment="1" applyProtection="1">
      <alignment horizontal="left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/>
    <xf numFmtId="0" fontId="33" fillId="11" borderId="19" xfId="0" applyFont="1" applyFill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42" fillId="0" borderId="19" xfId="0" applyFont="1" applyBorder="1"/>
    <xf numFmtId="164" fontId="42" fillId="0" borderId="41" xfId="3" applyFont="1" applyBorder="1"/>
    <xf numFmtId="0" fontId="42" fillId="0" borderId="46" xfId="0" applyFont="1" applyBorder="1"/>
    <xf numFmtId="164" fontId="42" fillId="7" borderId="19" xfId="3" applyFont="1" applyFill="1" applyBorder="1"/>
    <xf numFmtId="164" fontId="42" fillId="7" borderId="18" xfId="3" applyFont="1" applyFill="1" applyBorder="1"/>
    <xf numFmtId="164" fontId="42" fillId="7" borderId="45" xfId="3" applyFont="1" applyFill="1" applyBorder="1"/>
    <xf numFmtId="166" fontId="42" fillId="0" borderId="19" xfId="0" applyNumberFormat="1" applyFont="1" applyBorder="1"/>
    <xf numFmtId="0" fontId="33" fillId="11" borderId="47" xfId="0" applyFont="1" applyFill="1" applyBorder="1" applyAlignment="1">
      <alignment horizontal="left"/>
    </xf>
    <xf numFmtId="166" fontId="33" fillId="11" borderId="17" xfId="1" applyNumberFormat="1" applyFont="1" applyFill="1" applyBorder="1"/>
    <xf numFmtId="165" fontId="28" fillId="0" borderId="0" xfId="1" applyFont="1" applyFill="1"/>
    <xf numFmtId="0" fontId="53" fillId="0" borderId="0" xfId="0" applyFont="1" applyFill="1"/>
    <xf numFmtId="176" fontId="9" fillId="0" borderId="2" xfId="0" applyNumberFormat="1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Border="1"/>
    <xf numFmtId="0" fontId="5" fillId="0" borderId="0" xfId="0" applyFont="1"/>
    <xf numFmtId="4" fontId="5" fillId="0" borderId="0" xfId="0" applyNumberFormat="1" applyFont="1" applyAlignment="1"/>
    <xf numFmtId="0" fontId="0" fillId="0" borderId="62" xfId="0" applyFont="1" applyBorder="1"/>
    <xf numFmtId="0" fontId="0" fillId="0" borderId="59" xfId="0" applyBorder="1"/>
    <xf numFmtId="49" fontId="0" fillId="0" borderId="59" xfId="1" applyNumberFormat="1" applyFont="1" applyBorder="1"/>
    <xf numFmtId="4" fontId="5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4" xfId="1" applyFont="1" applyBorder="1"/>
    <xf numFmtId="0" fontId="56" fillId="0" borderId="61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60" xfId="0" applyFont="1" applyBorder="1" applyAlignment="1">
      <alignment horizontal="center"/>
    </xf>
    <xf numFmtId="0" fontId="16" fillId="12" borderId="39" xfId="7" applyFont="1" applyFill="1" applyBorder="1" applyAlignment="1" applyProtection="1">
      <alignment horizontal="center" vertical="center" wrapText="1"/>
    </xf>
    <xf numFmtId="0" fontId="16" fillId="12" borderId="34" xfId="7" applyFont="1" applyFill="1" applyBorder="1" applyAlignment="1" applyProtection="1">
      <alignment horizontal="center" vertical="center" wrapText="1"/>
    </xf>
    <xf numFmtId="49" fontId="16" fillId="12" borderId="34" xfId="1" applyNumberFormat="1" applyFont="1" applyFill="1" applyBorder="1" applyAlignment="1" applyProtection="1">
      <alignment horizontal="center" vertical="center" wrapText="1"/>
    </xf>
    <xf numFmtId="4" fontId="16" fillId="12" borderId="34" xfId="7" applyNumberFormat="1" applyFont="1" applyFill="1" applyBorder="1" applyAlignment="1" applyProtection="1">
      <alignment horizontal="center" vertical="center" wrapText="1"/>
    </xf>
    <xf numFmtId="165" fontId="16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wrapText="1"/>
    </xf>
    <xf numFmtId="0" fontId="5" fillId="7" borderId="0" xfId="0" applyFont="1" applyFill="1"/>
    <xf numFmtId="176" fontId="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4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57" fillId="0" borderId="0" xfId="0" applyFont="1" applyBorder="1" applyAlignment="1">
      <alignment horizontal="center"/>
    </xf>
    <xf numFmtId="176" fontId="57" fillId="0" borderId="0" xfId="0" applyNumberFormat="1" applyFont="1" applyFill="1" applyBorder="1" applyAlignment="1">
      <alignment vertical="center" wrapText="1"/>
    </xf>
    <xf numFmtId="49" fontId="57" fillId="0" borderId="0" xfId="1" applyNumberFormat="1" applyFont="1" applyFill="1" applyBorder="1" applyAlignment="1">
      <alignment horizontal="center" vertical="center" wrapText="1"/>
    </xf>
    <xf numFmtId="4" fontId="57" fillId="0" borderId="0" xfId="0" applyNumberFormat="1" applyFont="1" applyFill="1" applyBorder="1" applyAlignment="1">
      <alignment vertical="center" wrapText="1"/>
    </xf>
    <xf numFmtId="176" fontId="57" fillId="0" borderId="0" xfId="0" applyNumberFormat="1" applyFont="1" applyFill="1" applyBorder="1" applyAlignment="1">
      <alignment horizontal="center" vertical="center" wrapText="1"/>
    </xf>
    <xf numFmtId="165" fontId="57" fillId="0" borderId="0" xfId="0" applyNumberFormat="1" applyFont="1" applyAlignment="1">
      <alignment horizontal="center" vertical="center"/>
    </xf>
    <xf numFmtId="49" fontId="57" fillId="0" borderId="0" xfId="0" applyNumberFormat="1" applyFont="1" applyFill="1" applyBorder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/>
    </xf>
    <xf numFmtId="0" fontId="57" fillId="0" borderId="0" xfId="0" applyFont="1"/>
    <xf numFmtId="49" fontId="57" fillId="0" borderId="0" xfId="1" applyNumberFormat="1" applyFont="1"/>
    <xf numFmtId="4" fontId="57" fillId="7" borderId="0" xfId="0" applyNumberFormat="1" applyFont="1" applyFill="1"/>
    <xf numFmtId="165" fontId="57" fillId="0" borderId="0" xfId="0" applyNumberFormat="1" applyFont="1" applyFill="1" applyAlignment="1">
      <alignment horizontal="center"/>
    </xf>
    <xf numFmtId="49" fontId="57" fillId="0" borderId="0" xfId="0" applyNumberFormat="1" applyFont="1" applyFill="1" applyAlignment="1">
      <alignment horizontal="center"/>
    </xf>
    <xf numFmtId="165" fontId="57" fillId="0" borderId="0" xfId="0" applyNumberFormat="1" applyFont="1" applyFill="1"/>
    <xf numFmtId="165" fontId="57" fillId="0" borderId="0" xfId="0" applyNumberFormat="1" applyFont="1" applyAlignment="1">
      <alignment vertical="center"/>
    </xf>
    <xf numFmtId="0" fontId="59" fillId="0" borderId="0" xfId="0" applyFont="1" applyFill="1" applyBorder="1" applyAlignment="1"/>
    <xf numFmtId="0" fontId="59" fillId="0" borderId="0" xfId="0" applyFont="1"/>
    <xf numFmtId="49" fontId="59" fillId="0" borderId="0" xfId="1" applyNumberFormat="1" applyFont="1"/>
    <xf numFmtId="165" fontId="59" fillId="0" borderId="0" xfId="0" applyNumberFormat="1" applyFont="1" applyAlignment="1">
      <alignment vertical="center"/>
    </xf>
    <xf numFmtId="14" fontId="59" fillId="0" borderId="0" xfId="0" applyNumberFormat="1" applyFont="1" applyAlignment="1">
      <alignment horizontal="left"/>
    </xf>
    <xf numFmtId="43" fontId="57" fillId="0" borderId="0" xfId="0" applyNumberFormat="1" applyFont="1"/>
    <xf numFmtId="49" fontId="0" fillId="0" borderId="0" xfId="1" applyNumberFormat="1" applyFont="1"/>
    <xf numFmtId="4" fontId="5" fillId="0" borderId="0" xfId="0" applyNumberFormat="1" applyFont="1" applyFill="1"/>
    <xf numFmtId="43" fontId="12" fillId="0" borderId="0" xfId="0" applyNumberFormat="1" applyFont="1"/>
    <xf numFmtId="4" fontId="5" fillId="0" borderId="59" xfId="0" applyNumberFormat="1" applyFont="1" applyBorder="1" applyAlignment="1"/>
    <xf numFmtId="4" fontId="56" fillId="0" borderId="21" xfId="0" applyNumberFormat="1" applyFont="1" applyBorder="1" applyAlignment="1"/>
    <xf numFmtId="4" fontId="9" fillId="0" borderId="2" xfId="0" applyNumberFormat="1" applyFont="1" applyFill="1" applyBorder="1" applyAlignment="1">
      <alignment vertical="center"/>
    </xf>
    <xf numFmtId="4" fontId="29" fillId="0" borderId="0" xfId="1" applyNumberFormat="1" applyFont="1" applyFill="1" applyAlignment="1"/>
    <xf numFmtId="4" fontId="58" fillId="0" borderId="0" xfId="0" applyNumberFormat="1" applyFont="1" applyFill="1" applyAlignment="1"/>
    <xf numFmtId="4" fontId="12" fillId="0" borderId="0" xfId="0" applyNumberFormat="1" applyFont="1" applyFill="1" applyAlignment="1"/>
    <xf numFmtId="4" fontId="12" fillId="0" borderId="0" xfId="0" applyNumberFormat="1" applyFont="1" applyAlignment="1"/>
    <xf numFmtId="4" fontId="12" fillId="0" borderId="0" xfId="0" applyNumberFormat="1" applyFont="1" applyFill="1" applyBorder="1" applyAlignment="1"/>
    <xf numFmtId="4" fontId="5" fillId="0" borderId="0" xfId="0" applyNumberFormat="1" applyFont="1" applyFill="1" applyAlignment="1"/>
    <xf numFmtId="176" fontId="9" fillId="0" borderId="2" xfId="0" applyNumberFormat="1" applyFont="1" applyFill="1" applyBorder="1" applyAlignment="1">
      <alignment horizontal="left" vertical="center" wrapText="1"/>
    </xf>
    <xf numFmtId="0" fontId="0" fillId="0" borderId="63" xfId="0" applyFont="1" applyBorder="1"/>
    <xf numFmtId="49" fontId="0" fillId="0" borderId="0" xfId="1" applyNumberFormat="1" applyFont="1" applyBorder="1"/>
    <xf numFmtId="4" fontId="5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56" fillId="0" borderId="21" xfId="0" applyFont="1" applyBorder="1" applyAlignment="1">
      <alignment horizontal="center"/>
    </xf>
    <xf numFmtId="4" fontId="9" fillId="0" borderId="0" xfId="1" applyNumberFormat="1" applyFont="1" applyFill="1" applyAlignment="1"/>
    <xf numFmtId="4" fontId="9" fillId="0" borderId="0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4" fontId="16" fillId="0" borderId="53" xfId="0" applyNumberFormat="1" applyFont="1" applyFill="1" applyBorder="1" applyAlignment="1">
      <alignment vertical="center"/>
    </xf>
    <xf numFmtId="0" fontId="57" fillId="0" borderId="0" xfId="0" applyFont="1" applyBorder="1"/>
    <xf numFmtId="49" fontId="57" fillId="0" borderId="0" xfId="1" applyNumberFormat="1" applyFont="1" applyBorder="1" applyAlignment="1">
      <alignment horizontal="center"/>
    </xf>
    <xf numFmtId="176" fontId="61" fillId="0" borderId="0" xfId="0" applyNumberFormat="1" applyFont="1" applyFill="1" applyBorder="1" applyAlignment="1">
      <alignment horizontal="center" vertical="center" wrapText="1"/>
    </xf>
    <xf numFmtId="165" fontId="61" fillId="0" borderId="0" xfId="0" applyNumberFormat="1" applyFont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0" fontId="5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9" applyFont="1" applyBorder="1" applyAlignment="1">
      <alignment horizontal="center" wrapText="1"/>
    </xf>
    <xf numFmtId="49" fontId="6" fillId="0" borderId="0" xfId="9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12" fillId="9" borderId="0" xfId="1" applyFont="1" applyFill="1" applyBorder="1" applyAlignment="1">
      <alignment horizontal="center" wrapText="1"/>
    </xf>
    <xf numFmtId="165" fontId="12" fillId="9" borderId="2" xfId="1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12" fillId="9" borderId="29" xfId="1" applyFont="1" applyFill="1" applyBorder="1" applyAlignment="1">
      <alignment horizontal="center" wrapText="1"/>
    </xf>
    <xf numFmtId="165" fontId="12" fillId="9" borderId="30" xfId="1" applyFont="1" applyFill="1" applyBorder="1" applyAlignment="1">
      <alignment horizontal="center" wrapText="1"/>
    </xf>
    <xf numFmtId="165" fontId="12" fillId="9" borderId="32" xfId="1" applyFont="1" applyFill="1" applyBorder="1" applyAlignment="1">
      <alignment horizontal="center" wrapText="1"/>
    </xf>
    <xf numFmtId="39" fontId="10" fillId="9" borderId="29" xfId="1" applyNumberFormat="1" applyFont="1" applyFill="1" applyBorder="1" applyAlignment="1">
      <alignment horizontal="center"/>
    </xf>
    <xf numFmtId="39" fontId="10" fillId="9" borderId="32" xfId="1" applyNumberFormat="1" applyFont="1" applyFill="1" applyBorder="1" applyAlignment="1">
      <alignment horizontal="center"/>
    </xf>
    <xf numFmtId="39" fontId="12" fillId="9" borderId="2" xfId="1" applyNumberFormat="1" applyFont="1" applyFill="1" applyBorder="1" applyAlignment="1">
      <alignment horizontal="right" vertical="center"/>
    </xf>
    <xf numFmtId="165" fontId="10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0" fillId="0" borderId="29" xfId="1" applyFont="1" applyBorder="1" applyAlignment="1">
      <alignment horizontal="center"/>
    </xf>
    <xf numFmtId="165" fontId="10" fillId="0" borderId="30" xfId="1" applyFont="1" applyBorder="1" applyAlignment="1">
      <alignment horizontal="center"/>
    </xf>
    <xf numFmtId="165" fontId="10" fillId="0" borderId="32" xfId="1" applyFont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10" fillId="0" borderId="29" xfId="1" applyFont="1" applyBorder="1" applyAlignment="1">
      <alignment horizontal="center" wrapText="1"/>
    </xf>
    <xf numFmtId="165" fontId="10" fillId="0" borderId="30" xfId="1" applyFont="1" applyBorder="1" applyAlignment="1">
      <alignment horizontal="center" wrapText="1"/>
    </xf>
    <xf numFmtId="165" fontId="10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7" fontId="22" fillId="0" borderId="20" xfId="0" applyNumberFormat="1" applyFont="1" applyBorder="1" applyAlignment="1">
      <alignment horizontal="center" vertical="center"/>
    </xf>
    <xf numFmtId="17" fontId="22" fillId="0" borderId="22" xfId="0" applyNumberFormat="1" applyFont="1" applyBorder="1" applyAlignment="1">
      <alignment horizontal="center" vertical="center"/>
    </xf>
    <xf numFmtId="17" fontId="22" fillId="0" borderId="34" xfId="0" applyNumberFormat="1" applyFont="1" applyBorder="1" applyAlignment="1">
      <alignment horizontal="center" vertical="center"/>
    </xf>
    <xf numFmtId="0" fontId="12" fillId="8" borderId="29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165" fontId="32" fillId="8" borderId="29" xfId="1" applyFont="1" applyFill="1" applyBorder="1" applyAlignment="1">
      <alignment horizontal="center"/>
    </xf>
    <xf numFmtId="165" fontId="32" fillId="8" borderId="32" xfId="1" applyFont="1" applyFill="1" applyBorder="1" applyAlignment="1">
      <alignment horizontal="center"/>
    </xf>
    <xf numFmtId="165" fontId="32" fillId="8" borderId="2" xfId="1" applyFont="1" applyFill="1" applyBorder="1" applyAlignment="1">
      <alignment horizontal="center"/>
    </xf>
    <xf numFmtId="0" fontId="12" fillId="9" borderId="29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0" fillId="0" borderId="2" xfId="1" applyFont="1" applyBorder="1" applyAlignment="1">
      <alignment horizontal="center" wrapText="1"/>
    </xf>
    <xf numFmtId="0" fontId="10" fillId="0" borderId="5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165" fontId="12" fillId="9" borderId="2" xfId="1" applyFont="1" applyFill="1" applyBorder="1" applyAlignment="1">
      <alignment horizontal="center" wrapText="1"/>
    </xf>
    <xf numFmtId="39" fontId="12" fillId="9" borderId="2" xfId="1" applyNumberFormat="1" applyFont="1" applyFill="1" applyBorder="1" applyAlignment="1">
      <alignment horizontal="right"/>
    </xf>
    <xf numFmtId="0" fontId="12" fillId="8" borderId="2" xfId="0" applyFont="1" applyFill="1" applyBorder="1" applyAlignment="1">
      <alignment horizontal="center"/>
    </xf>
    <xf numFmtId="165" fontId="0" fillId="0" borderId="2" xfId="1" applyFont="1" applyBorder="1" applyAlignment="1">
      <alignment horizontal="right"/>
    </xf>
    <xf numFmtId="165" fontId="10" fillId="0" borderId="2" xfId="1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10" fillId="0" borderId="0" xfId="1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 wrapText="1"/>
    </xf>
    <xf numFmtId="17" fontId="22" fillId="0" borderId="38" xfId="0" applyNumberFormat="1" applyFont="1" applyBorder="1" applyAlignment="1">
      <alignment horizontal="center" vertical="center" wrapText="1"/>
    </xf>
    <xf numFmtId="17" fontId="22" fillId="0" borderId="39" xfId="0" applyNumberFormat="1" applyFont="1" applyBorder="1" applyAlignment="1">
      <alignment horizontal="center" vertical="center" wrapText="1"/>
    </xf>
    <xf numFmtId="165" fontId="12" fillId="9" borderId="36" xfId="1" applyFont="1" applyFill="1" applyBorder="1" applyAlignment="1">
      <alignment horizontal="center" wrapText="1"/>
    </xf>
    <xf numFmtId="165" fontId="32" fillId="8" borderId="23" xfId="1" applyFont="1" applyFill="1" applyBorder="1" applyAlignment="1">
      <alignment horizontal="center"/>
    </xf>
    <xf numFmtId="165" fontId="32" fillId="8" borderId="57" xfId="1" applyFont="1" applyFill="1" applyBorder="1" applyAlignment="1">
      <alignment horizontal="center"/>
    </xf>
    <xf numFmtId="165" fontId="32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2" fillId="0" borderId="0" xfId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55" fillId="0" borderId="63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12" xfId="0" applyFont="1" applyBorder="1" applyAlignment="1">
      <alignment horizontal="center"/>
    </xf>
  </cellXfs>
  <cellStyles count="19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illares 4" xfId="16"/>
    <cellStyle name="Millares 5" xfId="18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 7" xfId="17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2266949</xdr:colOff>
      <xdr:row>0</xdr:row>
      <xdr:rowOff>19049</xdr:rowOff>
    </xdr:from>
    <xdr:to>
      <xdr:col>5</xdr:col>
      <xdr:colOff>307847</xdr:colOff>
      <xdr:row>4</xdr:row>
      <xdr:rowOff>161924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4" y="18097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27" t="s">
        <v>1</v>
      </c>
      <c r="B5" s="527"/>
      <c r="C5" s="527"/>
    </row>
    <row r="6" spans="1:6" s="9" customFormat="1" ht="14.25" customHeight="1" x14ac:dyDescent="0.25">
      <c r="A6" s="527" t="s">
        <v>83</v>
      </c>
      <c r="B6" s="527"/>
      <c r="C6" s="527"/>
    </row>
    <row r="7" spans="1:6" s="9" customFormat="1" ht="14.25" customHeight="1" x14ac:dyDescent="0.25">
      <c r="A7" s="527" t="s">
        <v>520</v>
      </c>
      <c r="B7" s="527"/>
      <c r="C7" s="527"/>
    </row>
    <row r="8" spans="1:6" s="9" customFormat="1" ht="14.25" customHeight="1" x14ac:dyDescent="0.25">
      <c r="A8" s="528" t="s">
        <v>0</v>
      </c>
      <c r="B8" s="528"/>
      <c r="C8" s="528"/>
    </row>
    <row r="9" spans="1:6" ht="14.25" customHeight="1" x14ac:dyDescent="0.2">
      <c r="B9" s="167"/>
    </row>
    <row r="10" spans="1:6" ht="14.25" x14ac:dyDescent="0.2">
      <c r="B10" s="370" t="s">
        <v>84</v>
      </c>
      <c r="C10" s="444">
        <v>2021</v>
      </c>
      <c r="F10" s="252"/>
    </row>
    <row r="11" spans="1:6" ht="15" x14ac:dyDescent="0.25">
      <c r="B11" s="370" t="s">
        <v>85</v>
      </c>
      <c r="C11" s="374"/>
    </row>
    <row r="12" spans="1:6" ht="15" x14ac:dyDescent="0.2">
      <c r="B12" s="371" t="s">
        <v>86</v>
      </c>
      <c r="C12" s="375" t="e">
        <f>+#REF!</f>
        <v>#REF!</v>
      </c>
      <c r="F12" s="71"/>
    </row>
    <row r="13" spans="1:6" ht="15" x14ac:dyDescent="0.2">
      <c r="B13" s="371" t="s">
        <v>521</v>
      </c>
      <c r="C13" s="375" t="e">
        <f>+#REF!</f>
        <v>#REF!</v>
      </c>
    </row>
    <row r="14" spans="1:6" ht="15.75" thickBot="1" x14ac:dyDescent="0.25">
      <c r="B14" s="371" t="s">
        <v>113</v>
      </c>
      <c r="C14" s="376" t="e">
        <f>+#REF!</f>
        <v>#REF!</v>
      </c>
      <c r="F14" s="71"/>
    </row>
    <row r="15" spans="1:6" ht="15" thickTop="1" x14ac:dyDescent="0.2">
      <c r="B15" s="370" t="s">
        <v>87</v>
      </c>
      <c r="C15" s="377" t="e">
        <f>SUM(C12:C14)</f>
        <v>#REF!</v>
      </c>
    </row>
    <row r="16" spans="1:6" ht="15" x14ac:dyDescent="0.25">
      <c r="B16" s="370"/>
      <c r="C16" s="374"/>
    </row>
    <row r="17" spans="2:6" ht="15" x14ac:dyDescent="0.25">
      <c r="B17" s="370" t="s">
        <v>88</v>
      </c>
      <c r="C17" s="374"/>
    </row>
    <row r="18" spans="2:6" ht="15" x14ac:dyDescent="0.2">
      <c r="B18" s="371" t="s">
        <v>114</v>
      </c>
      <c r="C18" s="378" t="e">
        <f>+#REF!</f>
        <v>#REF!</v>
      </c>
      <c r="F18" s="168"/>
    </row>
    <row r="19" spans="2:6" ht="15" x14ac:dyDescent="0.2">
      <c r="B19" s="371" t="s">
        <v>522</v>
      </c>
      <c r="C19" s="378" t="e">
        <f>+#REF!</f>
        <v>#REF!</v>
      </c>
      <c r="F19" s="113"/>
    </row>
    <row r="20" spans="2:6" ht="15" thickBot="1" x14ac:dyDescent="0.25">
      <c r="B20" s="370" t="s">
        <v>89</v>
      </c>
      <c r="C20" s="379" t="e">
        <f>SUM(C18:C19)</f>
        <v>#REF!</v>
      </c>
    </row>
    <row r="21" spans="2:6" ht="15.75" thickTop="1" x14ac:dyDescent="0.25">
      <c r="B21" s="370"/>
      <c r="C21" s="374"/>
      <c r="F21" s="113"/>
    </row>
    <row r="22" spans="2:6" ht="15" thickBot="1" x14ac:dyDescent="0.25">
      <c r="B22" s="370" t="s">
        <v>90</v>
      </c>
      <c r="C22" s="379" t="e">
        <f>+C15+C20</f>
        <v>#REF!</v>
      </c>
      <c r="F22" s="113"/>
    </row>
    <row r="23" spans="2:6" ht="15" customHeight="1" thickTop="1" x14ac:dyDescent="0.25">
      <c r="B23" s="372" t="s">
        <v>101</v>
      </c>
      <c r="C23" s="374"/>
      <c r="D23" s="113"/>
      <c r="F23" s="71"/>
    </row>
    <row r="24" spans="2:6" ht="15" x14ac:dyDescent="0.25">
      <c r="B24" s="370" t="s">
        <v>102</v>
      </c>
      <c r="C24" s="374"/>
      <c r="D24" s="71"/>
      <c r="F24" s="71"/>
    </row>
    <row r="25" spans="2:6" ht="15" x14ac:dyDescent="0.2">
      <c r="B25" s="371" t="s">
        <v>115</v>
      </c>
      <c r="C25" s="375" t="e">
        <f>+#REF!</f>
        <v>#REF!</v>
      </c>
    </row>
    <row r="26" spans="2:6" ht="15" thickBot="1" x14ac:dyDescent="0.25">
      <c r="B26" s="370" t="s">
        <v>91</v>
      </c>
      <c r="C26" s="380" t="e">
        <f>SUM(C25)</f>
        <v>#REF!</v>
      </c>
    </row>
    <row r="27" spans="2:6" ht="15" thickTop="1" x14ac:dyDescent="0.2">
      <c r="B27" s="370"/>
      <c r="C27" s="381"/>
    </row>
    <row r="28" spans="2:6" ht="15" x14ac:dyDescent="0.25">
      <c r="B28" s="370" t="s">
        <v>103</v>
      </c>
      <c r="C28" s="374"/>
    </row>
    <row r="29" spans="2:6" ht="14.25" x14ac:dyDescent="0.2">
      <c r="B29" s="370" t="s">
        <v>104</v>
      </c>
      <c r="C29" s="382">
        <v>0</v>
      </c>
    </row>
    <row r="30" spans="2:6" ht="14.25" x14ac:dyDescent="0.2">
      <c r="B30" s="370"/>
      <c r="C30" s="383">
        <v>0</v>
      </c>
    </row>
    <row r="31" spans="2:6" ht="15" thickBot="1" x14ac:dyDescent="0.25">
      <c r="B31" s="370" t="s">
        <v>105</v>
      </c>
      <c r="C31" s="380" t="e">
        <f>+C26+C30</f>
        <v>#REF!</v>
      </c>
    </row>
    <row r="32" spans="2:6" ht="15" thickTop="1" x14ac:dyDescent="0.2">
      <c r="B32" s="370"/>
      <c r="C32" s="381"/>
    </row>
    <row r="33" spans="2:4" ht="15" x14ac:dyDescent="0.25">
      <c r="B33" s="370" t="s">
        <v>116</v>
      </c>
      <c r="C33" s="374"/>
    </row>
    <row r="34" spans="2:4" ht="15" x14ac:dyDescent="0.25">
      <c r="B34" s="371" t="s">
        <v>92</v>
      </c>
      <c r="C34" s="441" t="e">
        <f>+#REF!</f>
        <v>#REF!</v>
      </c>
    </row>
    <row r="35" spans="2:4" ht="30" x14ac:dyDescent="0.25">
      <c r="B35" s="373" t="s">
        <v>93</v>
      </c>
      <c r="C35" s="441" t="e">
        <f>+#REF!</f>
        <v>#REF!</v>
      </c>
    </row>
    <row r="36" spans="2:4" ht="30" x14ac:dyDescent="0.25">
      <c r="B36" s="373" t="s">
        <v>112</v>
      </c>
      <c r="C36" s="281" t="e">
        <f>+#REF!</f>
        <v>#REF!</v>
      </c>
    </row>
    <row r="37" spans="2:4" ht="14.25" x14ac:dyDescent="0.2">
      <c r="B37" s="370" t="s">
        <v>96</v>
      </c>
      <c r="C37" s="384" t="e">
        <f>SUM(C34:C36)</f>
        <v>#REF!</v>
      </c>
    </row>
    <row r="38" spans="2:4" ht="15" thickBot="1" x14ac:dyDescent="0.25">
      <c r="B38" s="370" t="s">
        <v>94</v>
      </c>
      <c r="C38" s="379" t="e">
        <f>+C26+C34+C36+C35</f>
        <v>#REF!</v>
      </c>
    </row>
    <row r="39" spans="2:4" ht="13.5" thickTop="1" x14ac:dyDescent="0.2">
      <c r="C39" s="253"/>
      <c r="D39" s="169"/>
    </row>
    <row r="40" spans="2:4" x14ac:dyDescent="0.2">
      <c r="C40" s="253"/>
      <c r="D40" s="169"/>
    </row>
    <row r="42" spans="2:4" x14ac:dyDescent="0.2">
      <c r="D42" s="170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30" t="s">
        <v>1</v>
      </c>
      <c r="B6" s="530"/>
    </row>
    <row r="7" spans="1:2" ht="15.75" x14ac:dyDescent="0.25">
      <c r="A7" s="530" t="s">
        <v>291</v>
      </c>
      <c r="B7" s="530"/>
    </row>
    <row r="8" spans="1:2" ht="15.75" x14ac:dyDescent="0.25">
      <c r="A8" s="530" t="s">
        <v>292</v>
      </c>
      <c r="B8" s="530"/>
    </row>
    <row r="9" spans="1:2" ht="16.5" customHeight="1" x14ac:dyDescent="0.25">
      <c r="A9" s="531" t="s">
        <v>429</v>
      </c>
      <c r="B9" s="531"/>
    </row>
    <row r="10" spans="1:2" s="10" customFormat="1" ht="13.5" thickBot="1" x14ac:dyDescent="0.25"/>
    <row r="11" spans="1:2" s="10" customFormat="1" ht="27" customHeight="1" thickBot="1" x14ac:dyDescent="0.3">
      <c r="A11" s="385" t="s">
        <v>53</v>
      </c>
      <c r="B11" s="386" t="s">
        <v>289</v>
      </c>
    </row>
    <row r="12" spans="1:2" s="10" customFormat="1" ht="23.45" customHeight="1" x14ac:dyDescent="0.25">
      <c r="A12" s="387" t="s">
        <v>54</v>
      </c>
      <c r="B12" s="388">
        <v>21501149.710000001</v>
      </c>
    </row>
    <row r="13" spans="1:2" s="10" customFormat="1" ht="23.45" customHeight="1" thickBot="1" x14ac:dyDescent="0.3">
      <c r="A13" s="389" t="s">
        <v>55</v>
      </c>
      <c r="B13" s="390">
        <v>20688346.859999999</v>
      </c>
    </row>
    <row r="14" spans="1:2" s="10" customFormat="1" ht="27" customHeight="1" thickBot="1" x14ac:dyDescent="0.3">
      <c r="A14" s="385" t="s">
        <v>7</v>
      </c>
      <c r="B14" s="386">
        <f>SUM(B12:B13)</f>
        <v>42189496.57</v>
      </c>
    </row>
    <row r="15" spans="1:2" s="10" customFormat="1" ht="18.600000000000001" customHeight="1" x14ac:dyDescent="0.25">
      <c r="A15" s="391" t="s">
        <v>56</v>
      </c>
      <c r="B15" s="388"/>
    </row>
    <row r="16" spans="1:2" s="10" customFormat="1" ht="22.15" customHeight="1" thickBot="1" x14ac:dyDescent="0.3">
      <c r="A16" s="392" t="s">
        <v>57</v>
      </c>
      <c r="B16" s="390">
        <v>22517982.510000002</v>
      </c>
    </row>
    <row r="17" spans="1:2" s="10" customFormat="1" ht="27" customHeight="1" thickBot="1" x14ac:dyDescent="0.3">
      <c r="A17" s="393" t="s">
        <v>107</v>
      </c>
      <c r="B17" s="394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69" t="s">
        <v>298</v>
      </c>
      <c r="B23" s="395">
        <f>+B17</f>
        <v>19671514.059999999</v>
      </c>
    </row>
    <row r="24" spans="1:2" s="10" customFormat="1" x14ac:dyDescent="0.2"/>
    <row r="35" spans="1:4" ht="21" x14ac:dyDescent="0.35">
      <c r="A35" s="429" t="s">
        <v>448</v>
      </c>
      <c r="C35" s="429"/>
      <c r="D35" s="429"/>
    </row>
    <row r="36" spans="1:4" ht="21" x14ac:dyDescent="0.35">
      <c r="A36" s="529" t="s">
        <v>449</v>
      </c>
      <c r="B36" s="529"/>
      <c r="C36" s="429"/>
    </row>
    <row r="37" spans="1:4" ht="24" thickBot="1" x14ac:dyDescent="0.4">
      <c r="C37" s="428"/>
      <c r="D37" s="428"/>
    </row>
    <row r="38" spans="1:4" ht="15" thickBot="1" x14ac:dyDescent="0.25">
      <c r="A38" s="430" t="s">
        <v>450</v>
      </c>
      <c r="B38" s="431" t="s">
        <v>451</v>
      </c>
    </row>
    <row r="39" spans="1:4" ht="15.75" thickBot="1" x14ac:dyDescent="0.3">
      <c r="A39" s="432" t="s">
        <v>452</v>
      </c>
      <c r="B39" s="433">
        <v>3995333.45</v>
      </c>
    </row>
    <row r="40" spans="1:4" ht="15.75" thickBot="1" x14ac:dyDescent="0.3">
      <c r="A40" s="434" t="s">
        <v>453</v>
      </c>
      <c r="B40" s="435">
        <v>5135526.120000001</v>
      </c>
    </row>
    <row r="41" spans="1:4" ht="15.75" thickBot="1" x14ac:dyDescent="0.3">
      <c r="A41" s="432" t="s">
        <v>454</v>
      </c>
      <c r="B41" s="435">
        <v>4768147.0199999996</v>
      </c>
    </row>
    <row r="42" spans="1:4" ht="15.75" thickBot="1" x14ac:dyDescent="0.3">
      <c r="A42" s="432" t="s">
        <v>455</v>
      </c>
      <c r="B42" s="435">
        <v>0</v>
      </c>
    </row>
    <row r="43" spans="1:4" ht="15.75" thickBot="1" x14ac:dyDescent="0.3">
      <c r="A43" s="432" t="s">
        <v>456</v>
      </c>
      <c r="B43" s="436">
        <v>406151.28</v>
      </c>
    </row>
    <row r="44" spans="1:4" ht="15.75" thickBot="1" x14ac:dyDescent="0.3">
      <c r="A44" s="434" t="s">
        <v>457</v>
      </c>
      <c r="B44" s="437">
        <v>47029</v>
      </c>
    </row>
    <row r="45" spans="1:4" ht="15.75" thickBot="1" x14ac:dyDescent="0.3">
      <c r="A45" s="432" t="s">
        <v>458</v>
      </c>
      <c r="B45" s="436">
        <v>6621861.6000000006</v>
      </c>
    </row>
    <row r="46" spans="1:4" ht="15.75" thickBot="1" x14ac:dyDescent="0.3">
      <c r="A46" s="432" t="s">
        <v>459</v>
      </c>
      <c r="B46" s="435">
        <v>1075091.04</v>
      </c>
    </row>
    <row r="47" spans="1:4" ht="15.75" thickBot="1" x14ac:dyDescent="0.3">
      <c r="A47" s="432" t="s">
        <v>460</v>
      </c>
      <c r="B47" s="438">
        <v>468843</v>
      </c>
    </row>
    <row r="48" spans="1:4" ht="15" thickBot="1" x14ac:dyDescent="0.25">
      <c r="A48" s="439" t="s">
        <v>461</v>
      </c>
      <c r="B48" s="440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4" customWidth="1"/>
    <col min="5" max="5" width="15.42578125" style="319" customWidth="1"/>
    <col min="6" max="6" width="16" style="271" customWidth="1"/>
    <col min="7" max="7" width="17.140625" style="271" hidden="1" customWidth="1"/>
    <col min="8" max="8" width="18.140625" style="271" customWidth="1"/>
    <col min="9" max="9" width="18" style="271" customWidth="1"/>
    <col min="10" max="12" width="18" style="271" hidden="1" customWidth="1"/>
    <col min="13" max="13" width="15.42578125" style="271" hidden="1" customWidth="1"/>
    <col min="14" max="14" width="0" style="271" hidden="1" customWidth="1"/>
    <col min="15" max="15" width="15.7109375" style="271" hidden="1" customWidth="1"/>
    <col min="16" max="16" width="17.5703125" style="271" customWidth="1"/>
    <col min="17" max="17" width="15.5703125" style="271" bestFit="1" customWidth="1"/>
    <col min="18" max="18" width="15.7109375" style="271" bestFit="1" customWidth="1"/>
    <col min="19" max="20" width="15.5703125" style="271" bestFit="1" customWidth="1"/>
    <col min="21" max="25" width="15.42578125" style="271"/>
    <col min="26" max="16384" width="15.42578125" style="184"/>
  </cols>
  <sheetData>
    <row r="1" spans="1:25" x14ac:dyDescent="0.2">
      <c r="A1" s="13"/>
      <c r="E1" s="271"/>
    </row>
    <row r="2" spans="1:25" x14ac:dyDescent="0.2">
      <c r="A2" s="13"/>
      <c r="E2" s="271"/>
    </row>
    <row r="3" spans="1:25" ht="28.5" customHeight="1" x14ac:dyDescent="0.25">
      <c r="A3" s="532" t="s">
        <v>1</v>
      </c>
      <c r="B3" s="532"/>
      <c r="C3" s="532"/>
      <c r="D3" s="532"/>
      <c r="E3" s="532"/>
      <c r="F3" s="532"/>
      <c r="G3" s="532"/>
      <c r="H3" s="532"/>
      <c r="I3" s="532"/>
      <c r="J3" s="87"/>
      <c r="K3" s="87"/>
      <c r="L3" s="87"/>
    </row>
    <row r="4" spans="1:25" ht="18" customHeight="1" x14ac:dyDescent="0.25">
      <c r="A4" s="532" t="s">
        <v>441</v>
      </c>
      <c r="B4" s="532"/>
      <c r="C4" s="532"/>
      <c r="D4" s="532"/>
      <c r="E4" s="532"/>
      <c r="F4" s="532"/>
      <c r="G4" s="532"/>
      <c r="H4" s="532"/>
      <c r="I4" s="532"/>
      <c r="J4" s="87"/>
      <c r="K4" s="87"/>
      <c r="L4" s="87"/>
    </row>
    <row r="5" spans="1:25" ht="15.75" customHeight="1" x14ac:dyDescent="0.25">
      <c r="A5" s="533" t="s">
        <v>293</v>
      </c>
      <c r="B5" s="533"/>
      <c r="C5" s="533"/>
      <c r="D5" s="533"/>
      <c r="E5" s="533"/>
      <c r="F5" s="533"/>
      <c r="G5" s="533"/>
      <c r="H5" s="533"/>
      <c r="I5" s="533"/>
      <c r="J5" s="87"/>
      <c r="K5" s="87"/>
      <c r="L5" s="87"/>
    </row>
    <row r="6" spans="1:25" ht="16.5" thickBot="1" x14ac:dyDescent="0.3">
      <c r="A6" s="532" t="s">
        <v>0</v>
      </c>
      <c r="B6" s="532"/>
      <c r="C6" s="532"/>
      <c r="D6" s="532"/>
      <c r="E6" s="532"/>
      <c r="F6" s="532"/>
      <c r="G6" s="532"/>
      <c r="H6" s="532"/>
      <c r="I6" s="532"/>
      <c r="J6" s="87"/>
      <c r="K6" s="87"/>
      <c r="L6" s="87"/>
    </row>
    <row r="7" spans="1:25" ht="86.25" thickBot="1" x14ac:dyDescent="0.25">
      <c r="A7" s="345" t="s">
        <v>2</v>
      </c>
      <c r="B7" s="346" t="s">
        <v>35</v>
      </c>
      <c r="C7" s="346" t="s">
        <v>433</v>
      </c>
      <c r="D7" s="346"/>
      <c r="E7" s="347" t="s">
        <v>434</v>
      </c>
      <c r="F7" s="348" t="s">
        <v>435</v>
      </c>
      <c r="G7" s="348" t="s">
        <v>436</v>
      </c>
      <c r="H7" s="348" t="s">
        <v>432</v>
      </c>
      <c r="I7" s="349" t="s">
        <v>435</v>
      </c>
      <c r="J7" s="285"/>
      <c r="K7" s="285"/>
      <c r="L7" s="285"/>
      <c r="M7" s="286"/>
      <c r="N7" s="286"/>
      <c r="O7" s="286"/>
      <c r="P7" s="286"/>
    </row>
    <row r="8" spans="1:25" x14ac:dyDescent="0.2">
      <c r="A8" s="340" t="s">
        <v>3</v>
      </c>
      <c r="B8" s="341"/>
      <c r="C8" s="341"/>
      <c r="D8" s="341"/>
      <c r="E8" s="342"/>
      <c r="F8" s="343"/>
      <c r="G8" s="343"/>
      <c r="H8" s="343"/>
      <c r="I8" s="344"/>
      <c r="J8" s="286"/>
      <c r="K8" s="286"/>
      <c r="L8" s="286"/>
      <c r="M8" s="286"/>
      <c r="N8" s="286"/>
      <c r="O8" s="286"/>
      <c r="P8" s="286"/>
    </row>
    <row r="9" spans="1:25" x14ac:dyDescent="0.2">
      <c r="A9" s="288" t="s">
        <v>4</v>
      </c>
      <c r="B9" s="289"/>
      <c r="C9" s="368"/>
      <c r="D9" s="368"/>
      <c r="E9" s="290"/>
      <c r="F9" s="291"/>
      <c r="G9" s="287"/>
      <c r="H9" s="287"/>
      <c r="I9" s="292"/>
      <c r="J9" s="293"/>
      <c r="K9" s="293"/>
      <c r="L9" s="293"/>
      <c r="M9" s="293"/>
      <c r="N9" s="293"/>
      <c r="O9" s="293"/>
      <c r="P9" s="293">
        <f>+E13+E18+E21+E30</f>
        <v>70687830.179999992</v>
      </c>
    </row>
    <row r="10" spans="1:25" ht="13.5" customHeight="1" x14ac:dyDescent="0.25">
      <c r="A10" s="294" t="s">
        <v>40</v>
      </c>
      <c r="B10" s="101">
        <v>3578023.38</v>
      </c>
      <c r="C10" s="339">
        <f>1499+1317933.53</f>
        <v>1319432.53</v>
      </c>
      <c r="D10" s="339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39">
        <v>29880.12</v>
      </c>
      <c r="I10" s="140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4" t="s">
        <v>5</v>
      </c>
      <c r="B11" s="101">
        <v>143004</v>
      </c>
      <c r="C11" s="339">
        <v>133370.66</v>
      </c>
      <c r="D11" s="339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39">
        <v>155.16999999999999</v>
      </c>
      <c r="I11" s="140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295" t="s">
        <v>6</v>
      </c>
      <c r="B12" s="101">
        <v>2624259.25</v>
      </c>
      <c r="C12" s="369">
        <v>1231178.72</v>
      </c>
      <c r="D12" s="339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39">
        <v>14020.82</v>
      </c>
      <c r="I12" s="140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296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96" customFormat="1" ht="18" customHeight="1" x14ac:dyDescent="0.25">
      <c r="A14" s="297" t="s">
        <v>8</v>
      </c>
      <c r="B14" s="121"/>
      <c r="C14" s="107">
        <f>+B14</f>
        <v>0</v>
      </c>
      <c r="D14" s="121"/>
      <c r="E14" s="101"/>
      <c r="F14" s="99"/>
      <c r="G14" s="132"/>
      <c r="H14" s="121"/>
      <c r="I14" s="140">
        <f t="shared" si="1"/>
        <v>0</v>
      </c>
      <c r="J14" s="300"/>
      <c r="K14" s="300">
        <f>+'[1]2017 PRESENTACION'!H14+'[1]2017 PRESENTACION'!H19+'[1]2017 PRESENTACION'!H22+'[1]2017 PRESENTACION'!H32</f>
        <v>18552331.136700004</v>
      </c>
      <c r="L14" s="300">
        <f>+H13+H18+H21+H30</f>
        <v>1720814.11</v>
      </c>
      <c r="M14" s="300">
        <f>+K14-L14</f>
        <v>16831517.026700005</v>
      </c>
      <c r="N14" s="300"/>
      <c r="O14" s="300"/>
      <c r="P14" s="300">
        <f>+P13-P21</f>
        <v>-77336297.930000007</v>
      </c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5" x14ac:dyDescent="0.25">
      <c r="A15" s="301" t="s">
        <v>9</v>
      </c>
      <c r="B15" s="101">
        <v>97890265.200000003</v>
      </c>
      <c r="C15" s="339">
        <v>75232152.010000005</v>
      </c>
      <c r="D15" s="339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39">
        <v>718555.79</v>
      </c>
      <c r="I15" s="140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4" t="s">
        <v>10</v>
      </c>
      <c r="B16" s="101">
        <v>38110795.670000002</v>
      </c>
      <c r="C16" s="339">
        <v>29554509.460000001</v>
      </c>
      <c r="D16" s="339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39">
        <v>434579.19</v>
      </c>
      <c r="I16" s="140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2">
        <v>70628660.709999993</v>
      </c>
    </row>
    <row r="17" spans="1:25" ht="15" x14ac:dyDescent="0.25">
      <c r="A17" s="294" t="s">
        <v>11</v>
      </c>
      <c r="B17" s="101">
        <f>264629.48+60736.67</f>
        <v>325366.14999999997</v>
      </c>
      <c r="C17" s="339">
        <v>291573.48</v>
      </c>
      <c r="D17" s="339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39">
        <v>3551.38</v>
      </c>
      <c r="I17" s="140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2">
        <f>+S16-S19</f>
        <v>1589003.5199999958</v>
      </c>
    </row>
    <row r="18" spans="1:25" s="296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3" t="s">
        <v>438</v>
      </c>
      <c r="Q18" s="303" t="s">
        <v>439</v>
      </c>
      <c r="R18" s="303" t="s">
        <v>440</v>
      </c>
      <c r="S18" s="303" t="s">
        <v>41</v>
      </c>
      <c r="T18" s="271"/>
      <c r="U18" s="271"/>
      <c r="V18" s="271"/>
      <c r="W18" s="271"/>
      <c r="X18" s="271"/>
      <c r="Y18" s="271"/>
    </row>
    <row r="19" spans="1:25" s="296" customFormat="1" ht="17.25" customHeight="1" x14ac:dyDescent="0.25">
      <c r="A19" s="304" t="s">
        <v>42</v>
      </c>
      <c r="B19" s="121"/>
      <c r="C19" s="107"/>
      <c r="D19" s="121"/>
      <c r="E19" s="101"/>
      <c r="F19" s="99"/>
      <c r="G19" s="132"/>
      <c r="H19" s="121"/>
      <c r="I19" s="140"/>
      <c r="J19" s="300"/>
      <c r="K19" s="300"/>
      <c r="L19" s="300"/>
      <c r="M19" s="300"/>
      <c r="N19" s="300"/>
      <c r="O19" s="300"/>
      <c r="P19" s="305">
        <v>216991144.18000001</v>
      </c>
      <c r="Q19" s="306">
        <v>1720814.09</v>
      </c>
      <c r="R19" s="306">
        <v>146230672.90000001</v>
      </c>
      <c r="S19" s="306">
        <f>+P19-Q19-R19</f>
        <v>69039657.189999998</v>
      </c>
      <c r="T19" s="307"/>
      <c r="U19" s="308"/>
      <c r="V19" s="271"/>
      <c r="W19" s="271"/>
      <c r="X19" s="271"/>
      <c r="Y19" s="271"/>
    </row>
    <row r="20" spans="1:25" ht="15" x14ac:dyDescent="0.25">
      <c r="A20" s="309" t="s">
        <v>12</v>
      </c>
      <c r="B20" s="101">
        <f>1843770.46+4500+1995303.82</f>
        <v>3843574.2800000003</v>
      </c>
      <c r="C20" s="339">
        <v>1677919.64</v>
      </c>
      <c r="D20" s="339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39">
        <f>33254.75+7753.6</f>
        <v>41008.35</v>
      </c>
      <c r="I20" s="140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27">
        <f>+F20-N20</f>
        <v>2031669.2900000005</v>
      </c>
      <c r="P20" s="305">
        <f>+F13+F18+F21+F30</f>
        <v>70687830.179999992</v>
      </c>
      <c r="Q20" s="305">
        <f>+H13+H18+H21+H30</f>
        <v>1720814.11</v>
      </c>
      <c r="R20" s="305">
        <f>+C13+C18+C21+C30</f>
        <v>146303313.93000001</v>
      </c>
      <c r="S20" s="306"/>
      <c r="T20" s="272"/>
    </row>
    <row r="21" spans="1:25" s="296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06">
        <f>+Q19-Q20</f>
        <v>-2.0000000018626451E-2</v>
      </c>
      <c r="R21" s="306">
        <f>+R19-R20</f>
        <v>-72641.030000001192</v>
      </c>
      <c r="S21" s="306">
        <f>+Q21-R21</f>
        <v>72641.010000001173</v>
      </c>
      <c r="T21" s="271"/>
      <c r="U21" s="271"/>
      <c r="V21" s="271"/>
      <c r="W21" s="271"/>
      <c r="X21" s="271"/>
      <c r="Y21" s="271"/>
    </row>
    <row r="22" spans="1:25" s="296" customFormat="1" ht="16.5" customHeight="1" x14ac:dyDescent="0.25">
      <c r="A22" s="310" t="s">
        <v>43</v>
      </c>
      <c r="B22" s="121"/>
      <c r="C22" s="107"/>
      <c r="D22" s="121"/>
      <c r="E22" s="101">
        <f t="shared" ref="E22:E29" si="5">+B22-C22</f>
        <v>0</v>
      </c>
      <c r="F22" s="99">
        <f t="shared" si="0"/>
        <v>0</v>
      </c>
      <c r="G22" s="132"/>
      <c r="H22" s="121"/>
      <c r="I22" s="140">
        <f t="shared" si="1"/>
        <v>0</v>
      </c>
      <c r="J22" s="300"/>
      <c r="K22" s="300"/>
      <c r="L22" s="300"/>
      <c r="M22" s="300"/>
      <c r="N22" s="300"/>
      <c r="O22" s="300"/>
      <c r="P22" s="300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2.75" customHeight="1" x14ac:dyDescent="0.25">
      <c r="A23" s="301" t="s">
        <v>16</v>
      </c>
      <c r="B23" s="101">
        <v>19672926.109999999</v>
      </c>
      <c r="C23" s="339">
        <v>8523647.1099999994</v>
      </c>
      <c r="D23" s="339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39">
        <v>147276.14000000001</v>
      </c>
      <c r="I23" s="140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2"/>
      <c r="R23" s="272"/>
    </row>
    <row r="24" spans="1:25" ht="12.75" customHeight="1" x14ac:dyDescent="0.25">
      <c r="A24" s="294" t="s">
        <v>44</v>
      </c>
      <c r="B24" s="101">
        <v>25596500.449999999</v>
      </c>
      <c r="C24" s="339">
        <v>12581013.15</v>
      </c>
      <c r="D24" s="339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39">
        <v>155914.04</v>
      </c>
      <c r="I24" s="140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2"/>
      <c r="R24" s="272"/>
    </row>
    <row r="25" spans="1:25" ht="12.75" customHeight="1" x14ac:dyDescent="0.25">
      <c r="A25" s="294" t="s">
        <v>45</v>
      </c>
      <c r="B25" s="101">
        <v>8755671.2799999993</v>
      </c>
      <c r="C25" s="339">
        <v>4053616.8</v>
      </c>
      <c r="D25" s="339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39">
        <v>58080.57</v>
      </c>
      <c r="I25" s="140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4" t="s">
        <v>46</v>
      </c>
      <c r="B26" s="101">
        <f>144182.83+1500</f>
        <v>145682.82999999999</v>
      </c>
      <c r="C26" s="339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0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2"/>
    </row>
    <row r="27" spans="1:25" ht="16.5" customHeight="1" x14ac:dyDescent="0.25">
      <c r="A27" s="295" t="s">
        <v>13</v>
      </c>
      <c r="B27" s="101">
        <v>3161851.2</v>
      </c>
      <c r="C27" s="339">
        <v>2416716.23</v>
      </c>
      <c r="D27" s="339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39">
        <v>24916.560000000001</v>
      </c>
      <c r="I27" s="140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2">
        <f>+R19+Q19</f>
        <v>147951486.99000001</v>
      </c>
      <c r="S27" s="338"/>
      <c r="T27" s="272">
        <f>+S27+R28</f>
        <v>-69039657.189999998</v>
      </c>
    </row>
    <row r="28" spans="1:25" ht="15" x14ac:dyDescent="0.25">
      <c r="A28" s="294" t="s">
        <v>14</v>
      </c>
      <c r="B28" s="339">
        <v>2654286.4900000002</v>
      </c>
      <c r="C28" s="339">
        <f>1096344.64+1157032.39</f>
        <v>2253377.0299999998</v>
      </c>
      <c r="D28" s="339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39">
        <v>44235.89</v>
      </c>
      <c r="I28" s="140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2">
        <f>+R27-P19</f>
        <v>-69039657.189999998</v>
      </c>
      <c r="S28" s="302"/>
    </row>
    <row r="29" spans="1:25" ht="14.25" customHeight="1" x14ac:dyDescent="0.25">
      <c r="A29" s="294" t="s">
        <v>15</v>
      </c>
      <c r="B29" s="101">
        <v>10488937.82</v>
      </c>
      <c r="C29" s="339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0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2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2"/>
      <c r="R30" s="272"/>
    </row>
    <row r="31" spans="1:25" s="296" customFormat="1" x14ac:dyDescent="0.2">
      <c r="A31" s="311" t="s">
        <v>19</v>
      </c>
      <c r="B31" s="312"/>
      <c r="C31" s="312"/>
      <c r="D31" s="312"/>
      <c r="E31" s="313"/>
      <c r="F31" s="298"/>
      <c r="G31" s="298"/>
      <c r="H31" s="298"/>
      <c r="I31" s="299"/>
      <c r="J31" s="300"/>
      <c r="K31" s="300"/>
      <c r="L31" s="300"/>
      <c r="M31" s="300"/>
      <c r="N31" s="300"/>
      <c r="O31" s="300"/>
      <c r="P31" s="300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71" customFormat="1" ht="15" x14ac:dyDescent="0.25">
      <c r="A32" s="294" t="s">
        <v>20</v>
      </c>
      <c r="B32" s="59">
        <v>280965035</v>
      </c>
      <c r="C32" s="314">
        <f>21923757.56+496023.19+496023.19</f>
        <v>22915803.940000001</v>
      </c>
      <c r="D32" s="314"/>
      <c r="E32" s="278">
        <f>21923757.56+1488069.57</f>
        <v>23411827.129999999</v>
      </c>
      <c r="F32" s="101">
        <f>+B32</f>
        <v>280965035</v>
      </c>
      <c r="G32" s="101">
        <v>22915803.940000001</v>
      </c>
      <c r="H32" s="338">
        <v>1404825.18</v>
      </c>
      <c r="I32" s="142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38">
        <f>+P32/12</f>
        <v>468275.05833333335</v>
      </c>
    </row>
    <row r="33" spans="1:25" s="271" customFormat="1" ht="12.75" x14ac:dyDescent="0.2">
      <c r="A33" s="294" t="s">
        <v>47</v>
      </c>
      <c r="B33" s="59"/>
      <c r="C33" s="59"/>
      <c r="D33" s="59"/>
      <c r="E33" s="60"/>
      <c r="F33" s="129">
        <f>74203699.82+5106227.02-17487182.67</f>
        <v>61822744.169999987</v>
      </c>
      <c r="G33" s="129"/>
      <c r="H33" s="93" t="s">
        <v>18</v>
      </c>
      <c r="I33" s="143">
        <f>+F33</f>
        <v>61822744.169999987</v>
      </c>
      <c r="J33" s="315">
        <v>289064340.92000002</v>
      </c>
      <c r="K33" s="89"/>
      <c r="L33" s="89"/>
      <c r="M33" s="61"/>
      <c r="N33" s="61">
        <v>74203699.819999993</v>
      </c>
      <c r="O33" s="61"/>
      <c r="P33" s="61"/>
      <c r="Q33" s="338">
        <f>+Q32*3</f>
        <v>1404825.175</v>
      </c>
    </row>
    <row r="34" spans="1:25" ht="12.75" x14ac:dyDescent="0.2">
      <c r="A34" s="294" t="s">
        <v>48</v>
      </c>
      <c r="B34" s="62" t="s">
        <v>18</v>
      </c>
      <c r="C34" s="62"/>
      <c r="D34" s="62"/>
      <c r="E34" s="63"/>
      <c r="F34" s="130">
        <v>18653280</v>
      </c>
      <c r="G34" s="279"/>
      <c r="H34" s="125" t="s">
        <v>18</v>
      </c>
      <c r="I34" s="144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16">
        <f>SUM(B32:B34)</f>
        <v>280965035</v>
      </c>
      <c r="C35" s="316"/>
      <c r="D35" s="316"/>
      <c r="E35" s="316"/>
      <c r="F35" s="282">
        <f>SUM(F32:F34)</f>
        <v>361441059.16999996</v>
      </c>
      <c r="G35" s="282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15">
        <f>+F35-J35</f>
        <v>6996482.3599998951</v>
      </c>
      <c r="L35" s="315"/>
      <c r="M35" s="317"/>
      <c r="N35" s="317">
        <f>SUM(N32:N34)</f>
        <v>362695799.43000001</v>
      </c>
      <c r="O35" s="317"/>
      <c r="P35" s="317"/>
    </row>
    <row r="36" spans="1:25" s="296" customFormat="1" ht="15" x14ac:dyDescent="0.2">
      <c r="A36" s="318" t="s">
        <v>21</v>
      </c>
      <c r="B36" s="59"/>
      <c r="C36" s="59"/>
      <c r="D36" s="59"/>
      <c r="E36" s="60"/>
      <c r="F36" s="131"/>
      <c r="G36" s="131"/>
      <c r="H36" s="131"/>
      <c r="I36" s="131"/>
      <c r="J36" s="319"/>
      <c r="K36" s="89"/>
      <c r="L36" s="89"/>
      <c r="M36" s="61"/>
      <c r="N36" s="61"/>
      <c r="O36" s="61"/>
      <c r="P36" s="6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ht="15" x14ac:dyDescent="0.2">
      <c r="A37" s="68" t="s">
        <v>22</v>
      </c>
      <c r="B37" s="36"/>
      <c r="C37" s="36"/>
      <c r="D37" s="36"/>
      <c r="E37" s="37"/>
      <c r="F37" s="132">
        <v>8855894.5439999998</v>
      </c>
      <c r="G37" s="280"/>
      <c r="H37" s="126">
        <f>+F37*20%/12*3</f>
        <v>442794.72720000008</v>
      </c>
      <c r="I37" s="145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2"/>
      <c r="S37" s="272"/>
    </row>
    <row r="38" spans="1:25" s="296" customFormat="1" ht="15.75" thickBot="1" x14ac:dyDescent="0.3">
      <c r="A38" s="320" t="s">
        <v>17</v>
      </c>
      <c r="B38" s="350">
        <f>SUM(B37:B37)</f>
        <v>0</v>
      </c>
      <c r="C38" s="350"/>
      <c r="D38" s="350"/>
      <c r="E38" s="350"/>
      <c r="F38" s="283">
        <f>SUM(F37)</f>
        <v>8855894.5439999998</v>
      </c>
      <c r="G38" s="283"/>
      <c r="H38" s="147">
        <f>SUM(H37:H37)</f>
        <v>442794.72720000008</v>
      </c>
      <c r="I38" s="148">
        <f>SUM(I37:I37)</f>
        <v>8413099.8168000001</v>
      </c>
      <c r="J38" s="321"/>
      <c r="K38" s="321"/>
      <c r="L38" s="321"/>
      <c r="M38" s="300"/>
      <c r="N38" s="300">
        <f>SUM(N37:N37)</f>
        <v>10780954.18</v>
      </c>
      <c r="O38" s="300"/>
      <c r="P38" s="534" t="s">
        <v>442</v>
      </c>
      <c r="Q38" s="271"/>
      <c r="R38" s="272"/>
      <c r="S38" s="272"/>
      <c r="T38" s="271"/>
      <c r="U38" s="271"/>
      <c r="V38" s="271"/>
      <c r="W38" s="271"/>
      <c r="X38" s="271"/>
      <c r="Y38" s="271"/>
    </row>
    <row r="39" spans="1:25" ht="12.75" x14ac:dyDescent="0.2">
      <c r="A39" s="72" t="s">
        <v>23</v>
      </c>
      <c r="B39" s="322"/>
      <c r="C39" s="322"/>
      <c r="D39" s="322"/>
      <c r="E39" s="323"/>
      <c r="F39" s="322"/>
      <c r="G39" s="322"/>
      <c r="H39" s="322"/>
      <c r="I39" s="111">
        <f>+F13+F18+F21+F30+F35</f>
        <v>432128889.34999996</v>
      </c>
      <c r="J39" s="324"/>
      <c r="K39" s="324"/>
      <c r="L39" s="324"/>
      <c r="N39" s="302">
        <f>+N13+N18+N21+N30+N35</f>
        <v>441086028.63</v>
      </c>
      <c r="O39" s="325"/>
      <c r="P39" s="534"/>
      <c r="Q39" s="326"/>
      <c r="R39" s="325"/>
      <c r="S39" s="325"/>
    </row>
    <row r="40" spans="1:25" s="296" customFormat="1" ht="18.600000000000001" customHeight="1" thickBot="1" x14ac:dyDescent="0.25">
      <c r="A40" s="72" t="s">
        <v>49</v>
      </c>
      <c r="B40" s="322"/>
      <c r="C40" s="322"/>
      <c r="D40" s="322"/>
      <c r="E40" s="323"/>
      <c r="F40" s="322"/>
      <c r="G40" s="322"/>
      <c r="H40" s="322"/>
      <c r="I40" s="110">
        <f>+H13+H18+H21+H30</f>
        <v>1720814.11</v>
      </c>
      <c r="J40" s="324"/>
      <c r="K40" s="324"/>
      <c r="L40" s="324"/>
      <c r="M40" s="271"/>
      <c r="N40" s="271"/>
      <c r="O40" s="325"/>
      <c r="P40" s="351">
        <f>+I40+I43</f>
        <v>2163608.8372</v>
      </c>
      <c r="Q40" s="248"/>
      <c r="R40" s="325"/>
      <c r="S40" s="325"/>
      <c r="T40" s="271"/>
      <c r="U40" s="271"/>
      <c r="V40" s="271"/>
      <c r="W40" s="271"/>
      <c r="X40" s="271"/>
      <c r="Y40" s="271"/>
    </row>
    <row r="41" spans="1:25" ht="14.45" customHeight="1" x14ac:dyDescent="0.2">
      <c r="A41" s="72" t="s">
        <v>50</v>
      </c>
      <c r="B41" s="322"/>
      <c r="C41" s="322"/>
      <c r="D41" s="322"/>
      <c r="E41" s="323"/>
      <c r="F41" s="322"/>
      <c r="G41" s="322"/>
      <c r="H41" s="322"/>
      <c r="I41" s="327">
        <f>+I39-I40</f>
        <v>430408075.23999995</v>
      </c>
      <c r="J41" s="92"/>
      <c r="K41" s="92"/>
      <c r="L41" s="92"/>
      <c r="N41" s="302"/>
      <c r="O41" s="325"/>
      <c r="P41" s="325"/>
      <c r="Q41" s="272"/>
      <c r="R41" s="325"/>
      <c r="S41" s="328"/>
    </row>
    <row r="42" spans="1:25" ht="16.899999999999999" customHeight="1" x14ac:dyDescent="0.2">
      <c r="A42" s="72" t="s">
        <v>25</v>
      </c>
      <c r="B42" s="322"/>
      <c r="C42" s="324"/>
      <c r="D42" s="324"/>
      <c r="E42" s="329"/>
      <c r="F42" s="324"/>
      <c r="G42" s="324"/>
      <c r="H42" s="322"/>
      <c r="I42" s="111">
        <f>+F38</f>
        <v>8855894.5439999998</v>
      </c>
      <c r="J42" s="324"/>
      <c r="K42" s="324"/>
      <c r="L42" s="324"/>
      <c r="O42" s="325"/>
      <c r="P42" s="325"/>
      <c r="Q42" s="326">
        <f>+I41+I44</f>
        <v>438821175.05679995</v>
      </c>
      <c r="R42" s="325"/>
      <c r="S42" s="325"/>
      <c r="T42" s="328"/>
    </row>
    <row r="43" spans="1:25" ht="17.45" customHeight="1" thickBot="1" x14ac:dyDescent="0.25">
      <c r="A43" s="72" t="s">
        <v>51</v>
      </c>
      <c r="B43" s="322"/>
      <c r="C43" s="324"/>
      <c r="D43" s="324"/>
      <c r="E43" s="329"/>
      <c r="F43" s="324"/>
      <c r="G43" s="324"/>
      <c r="H43" s="322"/>
      <c r="I43" s="110">
        <f>+H38</f>
        <v>442794.72720000008</v>
      </c>
      <c r="J43" s="324"/>
      <c r="K43" s="324"/>
      <c r="L43" s="324"/>
      <c r="N43" s="302"/>
      <c r="O43" s="325"/>
      <c r="P43" s="328">
        <f>+I39+I42</f>
        <v>440984783.89399993</v>
      </c>
      <c r="Q43" s="326"/>
      <c r="R43" s="325" t="s">
        <v>437</v>
      </c>
      <c r="S43" s="325"/>
    </row>
    <row r="44" spans="1:25" ht="13.15" customHeight="1" x14ac:dyDescent="0.2">
      <c r="A44" s="72" t="s">
        <v>52</v>
      </c>
      <c r="B44" s="322"/>
      <c r="C44" s="324"/>
      <c r="D44" s="324"/>
      <c r="E44" s="329"/>
      <c r="F44" s="324"/>
      <c r="G44" s="324"/>
      <c r="H44" s="322"/>
      <c r="I44" s="327">
        <f>+I42-I43</f>
        <v>8413099.8168000001</v>
      </c>
      <c r="J44" s="92"/>
      <c r="K44" s="92"/>
      <c r="L44" s="92"/>
      <c r="N44" s="272"/>
      <c r="O44" s="325"/>
      <c r="P44" s="328">
        <f>+I40+I43</f>
        <v>2163608.8372</v>
      </c>
      <c r="Q44" s="326"/>
      <c r="R44" s="325"/>
      <c r="S44" s="325"/>
    </row>
    <row r="45" spans="1:25" ht="15" customHeight="1" thickBot="1" x14ac:dyDescent="0.25">
      <c r="A45" s="78" t="s">
        <v>24</v>
      </c>
      <c r="B45" s="330"/>
      <c r="C45" s="330"/>
      <c r="D45" s="330"/>
      <c r="E45" s="331"/>
      <c r="F45" s="330"/>
      <c r="G45" s="330"/>
      <c r="H45" s="330"/>
      <c r="I45" s="103">
        <f>+I41+I44</f>
        <v>438821175.05679995</v>
      </c>
      <c r="J45" s="92"/>
      <c r="K45" s="92"/>
      <c r="L45" s="92"/>
      <c r="N45" s="272"/>
      <c r="P45" s="272">
        <f>+P43-P44</f>
        <v>438821175.05679995</v>
      </c>
    </row>
    <row r="46" spans="1:25" s="296" customFormat="1" ht="12.75" x14ac:dyDescent="0.2">
      <c r="A46" s="332"/>
      <c r="B46" s="284"/>
      <c r="C46" s="333"/>
      <c r="D46" s="333"/>
      <c r="E46" s="334"/>
      <c r="F46" s="302"/>
      <c r="G46" s="302"/>
      <c r="H46" s="271"/>
      <c r="I46" s="302" t="e">
        <f>+#REF!</f>
        <v>#REF!</v>
      </c>
      <c r="J46" s="271"/>
      <c r="K46" s="271"/>
      <c r="L46" s="271"/>
      <c r="M46" s="271"/>
      <c r="N46" s="272"/>
      <c r="O46" s="271"/>
      <c r="P46" s="302" t="e">
        <f>+#REF!</f>
        <v>#REF!</v>
      </c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ht="15" customHeight="1" x14ac:dyDescent="0.2">
      <c r="A47" s="84"/>
      <c r="E47" s="335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35" t="e">
        <f>+#REF!*0.02</f>
        <v>#REF!</v>
      </c>
    </row>
    <row r="50" spans="1:5" ht="16.5" customHeight="1" x14ac:dyDescent="0.2">
      <c r="A50" s="84"/>
      <c r="E50" s="335" t="e">
        <f>+E49*3</f>
        <v>#REF!</v>
      </c>
    </row>
    <row r="51" spans="1:5" ht="16.5" customHeight="1" x14ac:dyDescent="0.2">
      <c r="A51" s="84"/>
      <c r="E51" s="336" t="e">
        <f>+E47+E50</f>
        <v>#REF!</v>
      </c>
    </row>
    <row r="52" spans="1:5" ht="17.25" customHeight="1" x14ac:dyDescent="0.2">
      <c r="A52" s="84"/>
      <c r="E52" s="337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4"/>
    </row>
    <row r="2028" spans="1:1" ht="12.75" x14ac:dyDescent="0.2">
      <c r="A2028" s="184"/>
    </row>
    <row r="2029" spans="1:1" ht="12.75" x14ac:dyDescent="0.2">
      <c r="A2029" s="184"/>
    </row>
    <row r="2030" spans="1:1" ht="12.75" x14ac:dyDescent="0.2">
      <c r="A2030" s="184"/>
    </row>
    <row r="2031" spans="1:1" ht="12.75" x14ac:dyDescent="0.2">
      <c r="A2031" s="184"/>
    </row>
    <row r="2032" spans="1:1" ht="12.75" x14ac:dyDescent="0.2">
      <c r="A2032" s="184"/>
    </row>
    <row r="2033" spans="1:1" ht="12.75" x14ac:dyDescent="0.2">
      <c r="A2033" s="184"/>
    </row>
    <row r="2034" spans="1:1" ht="12.75" x14ac:dyDescent="0.2">
      <c r="A2034" s="184"/>
    </row>
    <row r="2035" spans="1:1" ht="12.75" x14ac:dyDescent="0.2">
      <c r="A2035" s="184"/>
    </row>
    <row r="2036" spans="1:1" ht="12.75" x14ac:dyDescent="0.2">
      <c r="A2036" s="184"/>
    </row>
    <row r="2037" spans="1:1" ht="12.75" x14ac:dyDescent="0.2">
      <c r="A2037" s="184"/>
    </row>
    <row r="2038" spans="1:1" ht="12.75" x14ac:dyDescent="0.2">
      <c r="A2038" s="184"/>
    </row>
    <row r="2039" spans="1:1" ht="12.75" x14ac:dyDescent="0.2">
      <c r="A2039" s="184"/>
    </row>
    <row r="2040" spans="1:1" ht="12.75" x14ac:dyDescent="0.2">
      <c r="A2040" s="184"/>
    </row>
    <row r="2041" spans="1:1" ht="12.75" x14ac:dyDescent="0.2">
      <c r="A2041" s="184"/>
    </row>
    <row r="2042" spans="1:1" ht="12.75" x14ac:dyDescent="0.2">
      <c r="A2042" s="184"/>
    </row>
    <row r="2043" spans="1:1" ht="12.75" x14ac:dyDescent="0.2">
      <c r="A2043" s="184"/>
    </row>
    <row r="2044" spans="1:1" ht="12.75" x14ac:dyDescent="0.2">
      <c r="A2044" s="184"/>
    </row>
    <row r="2045" spans="1:1" ht="12.75" x14ac:dyDescent="0.2">
      <c r="A2045" s="184"/>
    </row>
    <row r="2046" spans="1:1" ht="12.75" x14ac:dyDescent="0.2">
      <c r="A2046" s="184"/>
    </row>
    <row r="2047" spans="1:1" ht="12.75" x14ac:dyDescent="0.2">
      <c r="A2047" s="184"/>
    </row>
    <row r="2048" spans="1:1" ht="12.75" x14ac:dyDescent="0.2">
      <c r="A2048" s="184"/>
    </row>
    <row r="2049" spans="1:1" ht="12.75" x14ac:dyDescent="0.2">
      <c r="A2049" s="184"/>
    </row>
    <row r="2050" spans="1:1" ht="12.75" x14ac:dyDescent="0.2">
      <c r="A2050" s="184"/>
    </row>
    <row r="2051" spans="1:1" ht="12.75" x14ac:dyDescent="0.2">
      <c r="A2051" s="184"/>
    </row>
    <row r="2052" spans="1:1" ht="12.75" x14ac:dyDescent="0.2">
      <c r="A2052" s="184"/>
    </row>
    <row r="2053" spans="1:1" ht="12.75" x14ac:dyDescent="0.2">
      <c r="A2053" s="184"/>
    </row>
    <row r="2054" spans="1:1" ht="12.75" x14ac:dyDescent="0.2">
      <c r="A2054" s="184"/>
    </row>
    <row r="2055" spans="1:1" ht="12.75" x14ac:dyDescent="0.2">
      <c r="A2055" s="184"/>
    </row>
    <row r="2056" spans="1:1" ht="12.75" x14ac:dyDescent="0.2">
      <c r="A2056" s="184"/>
    </row>
    <row r="2057" spans="1:1" ht="12.75" x14ac:dyDescent="0.2">
      <c r="A2057" s="184"/>
    </row>
    <row r="2058" spans="1:1" ht="12.75" x14ac:dyDescent="0.2">
      <c r="A2058" s="184"/>
    </row>
    <row r="2059" spans="1:1" ht="12.75" x14ac:dyDescent="0.2">
      <c r="A2059" s="184"/>
    </row>
    <row r="2060" spans="1:1" ht="12.75" x14ac:dyDescent="0.2">
      <c r="A2060" s="184"/>
    </row>
    <row r="2061" spans="1:1" ht="12.75" x14ac:dyDescent="0.2">
      <c r="A2061" s="184"/>
    </row>
    <row r="2062" spans="1:1" ht="12.75" x14ac:dyDescent="0.2">
      <c r="A2062" s="184"/>
    </row>
    <row r="2063" spans="1:1" ht="12.75" x14ac:dyDescent="0.2">
      <c r="A2063" s="184"/>
    </row>
    <row r="2064" spans="1:1" ht="12.75" x14ac:dyDescent="0.2">
      <c r="A2064" s="184"/>
    </row>
    <row r="2065" spans="1:1" ht="12.75" x14ac:dyDescent="0.2">
      <c r="A2065" s="184"/>
    </row>
    <row r="2066" spans="1:1" ht="12.75" x14ac:dyDescent="0.2">
      <c r="A2066" s="184"/>
    </row>
    <row r="2067" spans="1:1" ht="12.75" x14ac:dyDescent="0.2">
      <c r="A2067" s="184"/>
    </row>
    <row r="2068" spans="1:1" ht="12.75" x14ac:dyDescent="0.2">
      <c r="A2068" s="184"/>
    </row>
    <row r="2069" spans="1:1" ht="12.75" x14ac:dyDescent="0.2">
      <c r="A2069" s="184"/>
    </row>
    <row r="2070" spans="1:1" ht="12.75" x14ac:dyDescent="0.2">
      <c r="A2070" s="184"/>
    </row>
    <row r="2071" spans="1:1" ht="12.75" x14ac:dyDescent="0.2">
      <c r="A2071" s="184"/>
    </row>
    <row r="2072" spans="1:1" ht="12.75" x14ac:dyDescent="0.2">
      <c r="A2072" s="184"/>
    </row>
    <row r="2073" spans="1:1" ht="12.75" x14ac:dyDescent="0.2">
      <c r="A2073" s="184"/>
    </row>
    <row r="2074" spans="1:1" ht="12.75" x14ac:dyDescent="0.2">
      <c r="A2074" s="184"/>
    </row>
    <row r="2075" spans="1:1" ht="12.75" x14ac:dyDescent="0.2">
      <c r="A2075" s="184"/>
    </row>
    <row r="2076" spans="1:1" ht="12.75" x14ac:dyDescent="0.2">
      <c r="A2076" s="184"/>
    </row>
    <row r="2077" spans="1:1" ht="12.75" x14ac:dyDescent="0.2">
      <c r="A2077" s="184"/>
    </row>
    <row r="2078" spans="1:1" ht="12.75" x14ac:dyDescent="0.2">
      <c r="A2078" s="184"/>
    </row>
    <row r="2079" spans="1:1" ht="12.75" x14ac:dyDescent="0.2">
      <c r="A2079" s="184"/>
    </row>
    <row r="2080" spans="1:1" ht="12.75" x14ac:dyDescent="0.2">
      <c r="A2080" s="184"/>
    </row>
    <row r="2081" spans="1:1" ht="12.75" x14ac:dyDescent="0.2">
      <c r="A2081" s="184"/>
    </row>
    <row r="2082" spans="1:1" ht="12.75" x14ac:dyDescent="0.2">
      <c r="A2082" s="184"/>
    </row>
    <row r="2083" spans="1:1" ht="12.75" x14ac:dyDescent="0.2">
      <c r="A2083" s="184"/>
    </row>
    <row r="2084" spans="1:1" ht="12.75" x14ac:dyDescent="0.2">
      <c r="A2084" s="184"/>
    </row>
    <row r="2085" spans="1:1" ht="12.75" x14ac:dyDescent="0.2">
      <c r="A2085" s="184"/>
    </row>
    <row r="2086" spans="1:1" ht="12.75" x14ac:dyDescent="0.2">
      <c r="A2086" s="184"/>
    </row>
    <row r="2087" spans="1:1" ht="12.75" x14ac:dyDescent="0.2">
      <c r="A2087" s="184"/>
    </row>
    <row r="2088" spans="1:1" ht="12.75" x14ac:dyDescent="0.2">
      <c r="A2088" s="184"/>
    </row>
    <row r="2089" spans="1:1" ht="12.75" x14ac:dyDescent="0.2">
      <c r="A2089" s="184"/>
    </row>
    <row r="2090" spans="1:1" ht="12.75" x14ac:dyDescent="0.2">
      <c r="A2090" s="184"/>
    </row>
    <row r="2091" spans="1:1" ht="12.75" x14ac:dyDescent="0.2">
      <c r="A2091" s="184"/>
    </row>
    <row r="2092" spans="1:1" ht="12.75" x14ac:dyDescent="0.2">
      <c r="A2092" s="184"/>
    </row>
    <row r="2093" spans="1:1" ht="12.75" x14ac:dyDescent="0.2">
      <c r="A2093" s="184"/>
    </row>
    <row r="2094" spans="1:1" ht="12.75" x14ac:dyDescent="0.2">
      <c r="A2094" s="184"/>
    </row>
    <row r="2095" spans="1:1" ht="12.75" x14ac:dyDescent="0.2">
      <c r="A2095" s="184"/>
    </row>
    <row r="2096" spans="1:1" ht="12.75" x14ac:dyDescent="0.2">
      <c r="A2096" s="184"/>
    </row>
    <row r="2097" spans="1:1" ht="12.75" x14ac:dyDescent="0.2">
      <c r="A2097" s="184"/>
    </row>
    <row r="2098" spans="1:1" ht="12.75" x14ac:dyDescent="0.2">
      <c r="A2098" s="184"/>
    </row>
    <row r="2099" spans="1:1" ht="12.75" x14ac:dyDescent="0.2">
      <c r="A2099" s="184"/>
    </row>
    <row r="2100" spans="1:1" ht="12.75" x14ac:dyDescent="0.2">
      <c r="A2100" s="184"/>
    </row>
    <row r="2101" spans="1:1" ht="12.75" x14ac:dyDescent="0.2">
      <c r="A2101" s="184"/>
    </row>
    <row r="2102" spans="1:1" ht="12.75" x14ac:dyDescent="0.2">
      <c r="A2102" s="184"/>
    </row>
    <row r="2103" spans="1:1" ht="12.75" x14ac:dyDescent="0.2">
      <c r="A2103" s="184"/>
    </row>
    <row r="2104" spans="1:1" ht="12.75" x14ac:dyDescent="0.2">
      <c r="A2104" s="184"/>
    </row>
    <row r="2105" spans="1:1" ht="12.75" x14ac:dyDescent="0.2">
      <c r="A2105" s="184"/>
    </row>
    <row r="2106" spans="1:1" ht="12.75" x14ac:dyDescent="0.2">
      <c r="A2106" s="184"/>
    </row>
    <row r="2107" spans="1:1" ht="12.75" x14ac:dyDescent="0.2">
      <c r="A2107" s="184"/>
    </row>
    <row r="2108" spans="1:1" ht="12.75" x14ac:dyDescent="0.2">
      <c r="A2108" s="184"/>
    </row>
    <row r="2109" spans="1:1" ht="12.75" x14ac:dyDescent="0.2">
      <c r="A2109" s="184"/>
    </row>
    <row r="2110" spans="1:1" ht="12.75" x14ac:dyDescent="0.2">
      <c r="A2110" s="184"/>
    </row>
    <row r="2111" spans="1:1" ht="12.75" x14ac:dyDescent="0.2">
      <c r="A2111" s="184"/>
    </row>
    <row r="2112" spans="1:1" ht="12.75" x14ac:dyDescent="0.2">
      <c r="A2112" s="184"/>
    </row>
    <row r="2113" spans="1:1" ht="12.75" x14ac:dyDescent="0.2">
      <c r="A2113" s="184"/>
    </row>
    <row r="2114" spans="1:1" ht="12.75" x14ac:dyDescent="0.2">
      <c r="A2114" s="184"/>
    </row>
    <row r="2115" spans="1:1" ht="12.75" x14ac:dyDescent="0.2">
      <c r="A2115" s="184"/>
    </row>
    <row r="2116" spans="1:1" ht="12.75" x14ac:dyDescent="0.2">
      <c r="A2116" s="184"/>
    </row>
    <row r="2117" spans="1:1" ht="12.75" x14ac:dyDescent="0.2">
      <c r="A2117" s="184"/>
    </row>
    <row r="2118" spans="1:1" ht="12.75" x14ac:dyDescent="0.2">
      <c r="A2118" s="184"/>
    </row>
    <row r="2119" spans="1:1" ht="12.75" x14ac:dyDescent="0.2">
      <c r="A2119" s="184"/>
    </row>
    <row r="2120" spans="1:1" ht="12.75" x14ac:dyDescent="0.2">
      <c r="A2120" s="184"/>
    </row>
    <row r="2121" spans="1:1" ht="12.75" x14ac:dyDescent="0.2">
      <c r="A2121" s="184"/>
    </row>
    <row r="2122" spans="1:1" ht="12.75" x14ac:dyDescent="0.2">
      <c r="A2122" s="184"/>
    </row>
    <row r="2123" spans="1:1" ht="12.75" x14ac:dyDescent="0.2">
      <c r="A2123" s="184"/>
    </row>
    <row r="2124" spans="1:1" ht="12.75" x14ac:dyDescent="0.2">
      <c r="A2124" s="184"/>
    </row>
    <row r="2125" spans="1:1" ht="12.75" x14ac:dyDescent="0.2">
      <c r="A2125" s="184"/>
    </row>
    <row r="2126" spans="1:1" ht="12.75" x14ac:dyDescent="0.2">
      <c r="A2126" s="184"/>
    </row>
    <row r="2127" spans="1:1" ht="12.75" x14ac:dyDescent="0.2">
      <c r="A2127" s="184"/>
    </row>
    <row r="2128" spans="1:1" ht="12.75" x14ac:dyDescent="0.2">
      <c r="A2128" s="184"/>
    </row>
    <row r="2129" spans="1:1" ht="12.75" x14ac:dyDescent="0.2">
      <c r="A2129" s="184"/>
    </row>
    <row r="2130" spans="1:1" ht="12.75" x14ac:dyDescent="0.2">
      <c r="A2130" s="184"/>
    </row>
    <row r="2131" spans="1:1" ht="12.75" x14ac:dyDescent="0.2">
      <c r="A2131" s="184"/>
    </row>
    <row r="2132" spans="1:1" ht="12.75" x14ac:dyDescent="0.2">
      <c r="A2132" s="184"/>
    </row>
    <row r="2133" spans="1:1" ht="12.75" x14ac:dyDescent="0.2">
      <c r="A2133" s="184"/>
    </row>
    <row r="2134" spans="1:1" ht="12.75" x14ac:dyDescent="0.2">
      <c r="A2134" s="184"/>
    </row>
    <row r="2135" spans="1:1" ht="12.75" x14ac:dyDescent="0.2">
      <c r="A2135" s="184"/>
    </row>
    <row r="2136" spans="1:1" ht="12.75" x14ac:dyDescent="0.2">
      <c r="A2136" s="184"/>
    </row>
    <row r="2137" spans="1:1" ht="12.75" x14ac:dyDescent="0.2">
      <c r="A2137" s="184"/>
    </row>
    <row r="2138" spans="1:1" ht="12.75" x14ac:dyDescent="0.2">
      <c r="A2138" s="184"/>
    </row>
    <row r="2139" spans="1:1" ht="12.75" x14ac:dyDescent="0.2">
      <c r="A2139" s="184"/>
    </row>
    <row r="2140" spans="1:1" ht="12.75" x14ac:dyDescent="0.2">
      <c r="A2140" s="184"/>
    </row>
    <row r="2141" spans="1:1" ht="12.75" x14ac:dyDescent="0.2">
      <c r="A2141" s="184"/>
    </row>
    <row r="2142" spans="1:1" ht="12.75" x14ac:dyDescent="0.2">
      <c r="A2142" s="184"/>
    </row>
    <row r="2143" spans="1:1" ht="12.75" x14ac:dyDescent="0.2">
      <c r="A2143" s="184"/>
    </row>
    <row r="2144" spans="1:1" ht="12.75" x14ac:dyDescent="0.2">
      <c r="A2144" s="184"/>
    </row>
    <row r="2145" spans="1:1" ht="12.75" x14ac:dyDescent="0.2">
      <c r="A2145" s="184"/>
    </row>
    <row r="2146" spans="1:1" ht="12.75" x14ac:dyDescent="0.2">
      <c r="A2146" s="184"/>
    </row>
    <row r="2147" spans="1:1" ht="12.75" x14ac:dyDescent="0.2">
      <c r="A2147" s="184"/>
    </row>
    <row r="2148" spans="1:1" ht="12.75" x14ac:dyDescent="0.2">
      <c r="A2148" s="184"/>
    </row>
    <row r="2149" spans="1:1" ht="12.75" x14ac:dyDescent="0.2">
      <c r="A2149" s="184"/>
    </row>
    <row r="2150" spans="1:1" ht="12.75" x14ac:dyDescent="0.2">
      <c r="A2150" s="184"/>
    </row>
    <row r="2151" spans="1:1" ht="12.75" x14ac:dyDescent="0.2">
      <c r="A2151" s="184"/>
    </row>
    <row r="2152" spans="1:1" ht="12.75" x14ac:dyDescent="0.2">
      <c r="A2152" s="184"/>
    </row>
    <row r="2153" spans="1:1" ht="12.75" x14ac:dyDescent="0.2">
      <c r="A2153" s="184"/>
    </row>
    <row r="2154" spans="1:1" ht="12.75" x14ac:dyDescent="0.2">
      <c r="A2154" s="184"/>
    </row>
    <row r="2155" spans="1:1" ht="12.75" x14ac:dyDescent="0.2">
      <c r="A2155" s="184"/>
    </row>
    <row r="2156" spans="1:1" ht="12.75" x14ac:dyDescent="0.2">
      <c r="A2156" s="184"/>
    </row>
    <row r="2157" spans="1:1" ht="12.75" x14ac:dyDescent="0.2">
      <c r="A2157" s="184"/>
    </row>
    <row r="2158" spans="1:1" ht="12.75" x14ac:dyDescent="0.2">
      <c r="A2158" s="184"/>
    </row>
    <row r="2159" spans="1:1" ht="12.75" x14ac:dyDescent="0.2">
      <c r="A2159" s="184"/>
    </row>
    <row r="2160" spans="1:1" ht="12.75" x14ac:dyDescent="0.2">
      <c r="A2160" s="184"/>
    </row>
    <row r="2161" spans="1:1" ht="12.75" x14ac:dyDescent="0.2">
      <c r="A2161" s="184"/>
    </row>
    <row r="2162" spans="1:1" ht="12.75" x14ac:dyDescent="0.2">
      <c r="A2162" s="184"/>
    </row>
    <row r="2163" spans="1:1" ht="12.75" x14ac:dyDescent="0.2">
      <c r="A2163" s="184"/>
    </row>
    <row r="2164" spans="1:1" ht="12.75" x14ac:dyDescent="0.2">
      <c r="A2164" s="184"/>
    </row>
    <row r="2165" spans="1:1" ht="12.75" x14ac:dyDescent="0.2">
      <c r="A2165" s="184"/>
    </row>
    <row r="2166" spans="1:1" ht="12.75" x14ac:dyDescent="0.2">
      <c r="A2166" s="184"/>
    </row>
    <row r="2167" spans="1:1" ht="12.75" x14ac:dyDescent="0.2">
      <c r="A2167" s="184"/>
    </row>
    <row r="2168" spans="1:1" ht="12.75" x14ac:dyDescent="0.2">
      <c r="A2168" s="184"/>
    </row>
    <row r="2169" spans="1:1" ht="12.75" x14ac:dyDescent="0.2">
      <c r="A2169" s="184"/>
    </row>
    <row r="2170" spans="1:1" ht="12.75" x14ac:dyDescent="0.2">
      <c r="A2170" s="184"/>
    </row>
    <row r="2171" spans="1:1" ht="12.75" x14ac:dyDescent="0.2">
      <c r="A2171" s="184"/>
    </row>
    <row r="2172" spans="1:1" ht="12.75" x14ac:dyDescent="0.2">
      <c r="A2172" s="184"/>
    </row>
    <row r="2173" spans="1:1" ht="12.75" x14ac:dyDescent="0.2">
      <c r="A2173" s="184"/>
    </row>
    <row r="2174" spans="1:1" ht="12.75" x14ac:dyDescent="0.2">
      <c r="A2174" s="184"/>
    </row>
    <row r="2175" spans="1:1" ht="12.75" x14ac:dyDescent="0.2">
      <c r="A2175" s="184"/>
    </row>
    <row r="2176" spans="1:1" ht="12.75" x14ac:dyDescent="0.2">
      <c r="A2176" s="184"/>
    </row>
    <row r="2177" spans="1:1" ht="12.75" x14ac:dyDescent="0.2">
      <c r="A2177" s="184"/>
    </row>
    <row r="2178" spans="1:1" ht="12.75" x14ac:dyDescent="0.2">
      <c r="A2178" s="184"/>
    </row>
    <row r="2179" spans="1:1" ht="12.75" x14ac:dyDescent="0.2">
      <c r="A2179" s="184"/>
    </row>
    <row r="2180" spans="1:1" ht="12.75" x14ac:dyDescent="0.2">
      <c r="A2180" s="184"/>
    </row>
    <row r="2181" spans="1:1" ht="12.75" x14ac:dyDescent="0.2">
      <c r="A2181" s="184"/>
    </row>
    <row r="2182" spans="1:1" ht="12.75" x14ac:dyDescent="0.2">
      <c r="A2182" s="184"/>
    </row>
    <row r="2183" spans="1:1" ht="12.75" x14ac:dyDescent="0.2">
      <c r="A2183" s="184"/>
    </row>
    <row r="2184" spans="1:1" ht="12.75" x14ac:dyDescent="0.2">
      <c r="A2184" s="184"/>
    </row>
    <row r="2185" spans="1:1" ht="12.75" x14ac:dyDescent="0.2">
      <c r="A2185" s="184"/>
    </row>
    <row r="2186" spans="1:1" ht="12.75" x14ac:dyDescent="0.2">
      <c r="A2186" s="184"/>
    </row>
    <row r="2187" spans="1:1" ht="12.75" x14ac:dyDescent="0.2">
      <c r="A2187" s="184"/>
    </row>
    <row r="2188" spans="1:1" ht="12.75" x14ac:dyDescent="0.2">
      <c r="A2188" s="184"/>
    </row>
    <row r="2189" spans="1:1" ht="12.75" x14ac:dyDescent="0.2">
      <c r="A2189" s="184"/>
    </row>
    <row r="2190" spans="1:1" ht="12.75" x14ac:dyDescent="0.2">
      <c r="A2190" s="184"/>
    </row>
    <row r="2191" spans="1:1" ht="12.75" x14ac:dyDescent="0.2">
      <c r="A2191" s="184"/>
    </row>
    <row r="2192" spans="1:1" ht="12.75" x14ac:dyDescent="0.2">
      <c r="A2192" s="184"/>
    </row>
    <row r="2193" spans="1:1" ht="12.75" x14ac:dyDescent="0.2">
      <c r="A2193" s="184"/>
    </row>
    <row r="2194" spans="1:1" ht="12.75" x14ac:dyDescent="0.2">
      <c r="A2194" s="184"/>
    </row>
    <row r="2195" spans="1:1" ht="12.75" x14ac:dyDescent="0.2">
      <c r="A2195" s="184"/>
    </row>
    <row r="2196" spans="1:1" ht="12.75" x14ac:dyDescent="0.2">
      <c r="A2196" s="184"/>
    </row>
    <row r="2197" spans="1:1" ht="12.75" x14ac:dyDescent="0.2">
      <c r="A2197" s="184"/>
    </row>
    <row r="2198" spans="1:1" ht="12.75" x14ac:dyDescent="0.2">
      <c r="A2198" s="184"/>
    </row>
    <row r="2199" spans="1:1" ht="12.75" x14ac:dyDescent="0.2">
      <c r="A2199" s="184"/>
    </row>
    <row r="2200" spans="1:1" ht="12.75" x14ac:dyDescent="0.2">
      <c r="A2200" s="184"/>
    </row>
    <row r="2201" spans="1:1" ht="12.75" x14ac:dyDescent="0.2">
      <c r="A2201" s="184"/>
    </row>
    <row r="2202" spans="1:1" ht="12.75" x14ac:dyDescent="0.2">
      <c r="A2202" s="184"/>
    </row>
    <row r="2203" spans="1:1" ht="12.75" x14ac:dyDescent="0.2">
      <c r="A2203" s="184"/>
    </row>
    <row r="2204" spans="1:1" ht="12.75" x14ac:dyDescent="0.2">
      <c r="A2204" s="184"/>
    </row>
    <row r="2205" spans="1:1" ht="12.75" x14ac:dyDescent="0.2">
      <c r="A2205" s="184"/>
    </row>
    <row r="2206" spans="1:1" ht="12.75" x14ac:dyDescent="0.2">
      <c r="A2206" s="184"/>
    </row>
    <row r="2207" spans="1:1" ht="12.75" x14ac:dyDescent="0.2">
      <c r="A2207" s="184"/>
    </row>
    <row r="2208" spans="1:1" ht="12.75" x14ac:dyDescent="0.2">
      <c r="A2208" s="184"/>
    </row>
    <row r="2209" spans="1:1" ht="12.75" x14ac:dyDescent="0.2">
      <c r="A2209" s="184"/>
    </row>
    <row r="2210" spans="1:1" ht="12.75" x14ac:dyDescent="0.2">
      <c r="A2210" s="184"/>
    </row>
    <row r="2211" spans="1:1" ht="12.75" x14ac:dyDescent="0.2">
      <c r="A2211" s="184"/>
    </row>
    <row r="2212" spans="1:1" ht="12.75" x14ac:dyDescent="0.2">
      <c r="A2212" s="184"/>
    </row>
    <row r="2213" spans="1:1" ht="12.75" x14ac:dyDescent="0.2">
      <c r="A2213" s="184"/>
    </row>
    <row r="2214" spans="1:1" ht="12.75" x14ac:dyDescent="0.2">
      <c r="A2214" s="184"/>
    </row>
    <row r="2215" spans="1:1" ht="12.75" x14ac:dyDescent="0.2">
      <c r="A2215" s="184"/>
    </row>
    <row r="2216" spans="1:1" ht="12.75" x14ac:dyDescent="0.2">
      <c r="A2216" s="184"/>
    </row>
    <row r="2217" spans="1:1" ht="12.75" x14ac:dyDescent="0.2">
      <c r="A2217" s="184"/>
    </row>
    <row r="2218" spans="1:1" ht="12.75" x14ac:dyDescent="0.2">
      <c r="A2218" s="184"/>
    </row>
    <row r="2219" spans="1:1" ht="12.75" x14ac:dyDescent="0.2">
      <c r="A2219" s="184"/>
    </row>
    <row r="2220" spans="1:1" ht="12.75" x14ac:dyDescent="0.2">
      <c r="A2220" s="184"/>
    </row>
    <row r="2221" spans="1:1" ht="12.75" x14ac:dyDescent="0.2">
      <c r="A2221" s="184"/>
    </row>
    <row r="2222" spans="1:1" ht="12.75" x14ac:dyDescent="0.2">
      <c r="A2222" s="184"/>
    </row>
    <row r="2223" spans="1:1" ht="12.75" x14ac:dyDescent="0.2">
      <c r="A2223" s="184"/>
    </row>
    <row r="2224" spans="1:1" ht="12.75" x14ac:dyDescent="0.2">
      <c r="A2224" s="184"/>
    </row>
    <row r="2225" spans="1:1" ht="12.75" x14ac:dyDescent="0.2">
      <c r="A2225" s="184"/>
    </row>
    <row r="2226" spans="1:1" ht="12.75" x14ac:dyDescent="0.2">
      <c r="A2226" s="184"/>
    </row>
    <row r="2227" spans="1:1" ht="12.75" x14ac:dyDescent="0.2">
      <c r="A2227" s="184"/>
    </row>
    <row r="2228" spans="1:1" ht="12.75" x14ac:dyDescent="0.2">
      <c r="A2228" s="184"/>
    </row>
    <row r="2229" spans="1:1" ht="12.75" x14ac:dyDescent="0.2">
      <c r="A2229" s="184"/>
    </row>
    <row r="2230" spans="1:1" ht="12.75" x14ac:dyDescent="0.2">
      <c r="A2230" s="184"/>
    </row>
    <row r="2231" spans="1:1" ht="12.75" x14ac:dyDescent="0.2">
      <c r="A2231" s="184"/>
    </row>
    <row r="2232" spans="1:1" ht="12.75" x14ac:dyDescent="0.2">
      <c r="A2232" s="184"/>
    </row>
    <row r="2233" spans="1:1" ht="12.75" x14ac:dyDescent="0.2">
      <c r="A2233" s="184"/>
    </row>
    <row r="2234" spans="1:1" ht="12.75" x14ac:dyDescent="0.2">
      <c r="A2234" s="184"/>
    </row>
    <row r="2235" spans="1:1" ht="12.75" x14ac:dyDescent="0.2">
      <c r="A2235" s="184"/>
    </row>
    <row r="2236" spans="1:1" ht="12.75" x14ac:dyDescent="0.2">
      <c r="A2236" s="184"/>
    </row>
    <row r="2237" spans="1:1" ht="12.75" x14ac:dyDescent="0.2">
      <c r="A2237" s="184"/>
    </row>
    <row r="2238" spans="1:1" ht="12.75" x14ac:dyDescent="0.2">
      <c r="A2238" s="184"/>
    </row>
    <row r="2239" spans="1:1" ht="12.75" x14ac:dyDescent="0.2">
      <c r="A2239" s="184"/>
    </row>
    <row r="2240" spans="1:1" ht="12.75" x14ac:dyDescent="0.2">
      <c r="A2240" s="184"/>
    </row>
    <row r="2241" spans="1:1" ht="12.75" x14ac:dyDescent="0.2">
      <c r="A2241" s="184"/>
    </row>
    <row r="2242" spans="1:1" ht="12.75" x14ac:dyDescent="0.2">
      <c r="A2242" s="184"/>
    </row>
    <row r="2243" spans="1:1" ht="12.75" x14ac:dyDescent="0.2">
      <c r="A2243" s="184"/>
    </row>
    <row r="2244" spans="1:1" ht="12.75" x14ac:dyDescent="0.2">
      <c r="A2244" s="184"/>
    </row>
    <row r="2245" spans="1:1" ht="12.75" x14ac:dyDescent="0.2">
      <c r="A2245" s="184"/>
    </row>
    <row r="2246" spans="1:1" ht="12.75" x14ac:dyDescent="0.2">
      <c r="A2246" s="184"/>
    </row>
    <row r="2247" spans="1:1" ht="12.75" x14ac:dyDescent="0.2">
      <c r="A2247" s="184"/>
    </row>
    <row r="2248" spans="1:1" ht="12.75" x14ac:dyDescent="0.2">
      <c r="A2248" s="184"/>
    </row>
    <row r="2249" spans="1:1" ht="12.75" x14ac:dyDescent="0.2">
      <c r="A2249" s="184"/>
    </row>
    <row r="2250" spans="1:1" ht="12.75" x14ac:dyDescent="0.2">
      <c r="A2250" s="184"/>
    </row>
    <row r="2251" spans="1:1" ht="12.75" x14ac:dyDescent="0.2">
      <c r="A2251" s="184"/>
    </row>
    <row r="2252" spans="1:1" ht="12.75" x14ac:dyDescent="0.2">
      <c r="A2252" s="184"/>
    </row>
    <row r="2253" spans="1:1" ht="12.75" x14ac:dyDescent="0.2">
      <c r="A2253" s="184"/>
    </row>
    <row r="2254" spans="1:1" ht="12.75" x14ac:dyDescent="0.2">
      <c r="A2254" s="184"/>
    </row>
    <row r="2255" spans="1:1" ht="12.75" x14ac:dyDescent="0.2">
      <c r="A2255" s="184"/>
    </row>
    <row r="2256" spans="1:1" ht="12.75" x14ac:dyDescent="0.2">
      <c r="A2256" s="184"/>
    </row>
    <row r="2257" spans="1:1" ht="12.75" x14ac:dyDescent="0.2">
      <c r="A2257" s="184"/>
    </row>
    <row r="2258" spans="1:1" ht="12.75" x14ac:dyDescent="0.2">
      <c r="A2258" s="184"/>
    </row>
    <row r="2259" spans="1:1" ht="12.75" x14ac:dyDescent="0.2">
      <c r="A2259" s="184"/>
    </row>
    <row r="2260" spans="1:1" ht="12.75" x14ac:dyDescent="0.2">
      <c r="A2260" s="184"/>
    </row>
    <row r="2261" spans="1:1" ht="12.75" x14ac:dyDescent="0.2">
      <c r="A2261" s="184"/>
    </row>
    <row r="2262" spans="1:1" ht="12.75" x14ac:dyDescent="0.2">
      <c r="A2262" s="184"/>
    </row>
    <row r="2263" spans="1:1" ht="12.75" x14ac:dyDescent="0.2">
      <c r="A2263" s="184"/>
    </row>
    <row r="2264" spans="1:1" ht="12.75" x14ac:dyDescent="0.2">
      <c r="A2264" s="184"/>
    </row>
    <row r="2265" spans="1:1" ht="12.75" x14ac:dyDescent="0.2">
      <c r="A2265" s="184"/>
    </row>
    <row r="2266" spans="1:1" ht="12.75" x14ac:dyDescent="0.2">
      <c r="A2266" s="184"/>
    </row>
    <row r="2267" spans="1:1" ht="12.75" x14ac:dyDescent="0.2">
      <c r="A2267" s="184"/>
    </row>
    <row r="2268" spans="1:1" ht="12.75" x14ac:dyDescent="0.2">
      <c r="A2268" s="184"/>
    </row>
    <row r="2269" spans="1:1" ht="12.75" x14ac:dyDescent="0.2">
      <c r="A2269" s="184"/>
    </row>
    <row r="2270" spans="1:1" ht="12.75" x14ac:dyDescent="0.2">
      <c r="A2270" s="184"/>
    </row>
    <row r="2271" spans="1:1" ht="12.75" x14ac:dyDescent="0.2">
      <c r="A2271" s="184"/>
    </row>
    <row r="2272" spans="1:1" ht="12.75" x14ac:dyDescent="0.2">
      <c r="A2272" s="184"/>
    </row>
    <row r="2273" spans="1:1" ht="12.75" x14ac:dyDescent="0.2">
      <c r="A2273" s="184"/>
    </row>
    <row r="2274" spans="1:1" ht="12.75" x14ac:dyDescent="0.2">
      <c r="A2274" s="184"/>
    </row>
    <row r="2275" spans="1:1" ht="12.75" x14ac:dyDescent="0.2">
      <c r="A2275" s="184"/>
    </row>
    <row r="2276" spans="1:1" ht="12.75" x14ac:dyDescent="0.2">
      <c r="A2276" s="184"/>
    </row>
    <row r="2277" spans="1:1" ht="12.75" x14ac:dyDescent="0.2">
      <c r="A2277" s="184"/>
    </row>
    <row r="2278" spans="1:1" ht="12.75" x14ac:dyDescent="0.2">
      <c r="A2278" s="184"/>
    </row>
    <row r="2279" spans="1:1" ht="12.75" x14ac:dyDescent="0.2">
      <c r="A2279" s="184"/>
    </row>
    <row r="2280" spans="1:1" ht="12.75" x14ac:dyDescent="0.2">
      <c r="A2280" s="184"/>
    </row>
    <row r="2281" spans="1:1" ht="12.75" x14ac:dyDescent="0.2">
      <c r="A2281" s="184"/>
    </row>
    <row r="2282" spans="1:1" ht="12.75" x14ac:dyDescent="0.2">
      <c r="A2282" s="184"/>
    </row>
    <row r="2283" spans="1:1" ht="12.75" x14ac:dyDescent="0.2">
      <c r="A2283" s="184"/>
    </row>
    <row r="2284" spans="1:1" ht="12.75" x14ac:dyDescent="0.2">
      <c r="A2284" s="184"/>
    </row>
    <row r="2285" spans="1:1" ht="12.75" x14ac:dyDescent="0.2">
      <c r="A2285" s="184"/>
    </row>
    <row r="2286" spans="1:1" ht="12.75" x14ac:dyDescent="0.2">
      <c r="A2286" s="184"/>
    </row>
    <row r="2287" spans="1:1" ht="12.75" x14ac:dyDescent="0.2">
      <c r="A2287" s="184"/>
    </row>
    <row r="2288" spans="1:1" ht="12.75" x14ac:dyDescent="0.2">
      <c r="A2288" s="184"/>
    </row>
    <row r="2289" spans="1:1" ht="12.75" x14ac:dyDescent="0.2">
      <c r="A2289" s="184"/>
    </row>
    <row r="2290" spans="1:1" ht="12.75" x14ac:dyDescent="0.2">
      <c r="A2290" s="184"/>
    </row>
    <row r="2291" spans="1:1" ht="12.75" x14ac:dyDescent="0.2">
      <c r="A2291" s="184"/>
    </row>
    <row r="2292" spans="1:1" ht="12.75" x14ac:dyDescent="0.2">
      <c r="A2292" s="184"/>
    </row>
    <row r="2293" spans="1:1" ht="12.75" x14ac:dyDescent="0.2">
      <c r="A2293" s="184"/>
    </row>
    <row r="2294" spans="1:1" ht="12.75" x14ac:dyDescent="0.2">
      <c r="A2294" s="184"/>
    </row>
    <row r="2295" spans="1:1" ht="12.75" x14ac:dyDescent="0.2">
      <c r="A2295" s="184"/>
    </row>
    <row r="2296" spans="1:1" ht="12.75" x14ac:dyDescent="0.2">
      <c r="A2296" s="184"/>
    </row>
    <row r="2297" spans="1:1" ht="12.75" x14ac:dyDescent="0.2">
      <c r="A2297" s="184"/>
    </row>
    <row r="2298" spans="1:1" ht="12.75" x14ac:dyDescent="0.2">
      <c r="A2298" s="184"/>
    </row>
    <row r="2299" spans="1:1" ht="12.75" x14ac:dyDescent="0.2">
      <c r="A2299" s="184"/>
    </row>
    <row r="2300" spans="1:1" ht="12.75" x14ac:dyDescent="0.2">
      <c r="A2300" s="184"/>
    </row>
    <row r="2301" spans="1:1" ht="12.75" x14ac:dyDescent="0.2">
      <c r="A2301" s="184"/>
    </row>
    <row r="2302" spans="1:1" ht="12.75" x14ac:dyDescent="0.2">
      <c r="A2302" s="184"/>
    </row>
    <row r="2303" spans="1:1" ht="12.75" x14ac:dyDescent="0.2">
      <c r="A2303" s="184"/>
    </row>
    <row r="2304" spans="1:1" ht="12.75" x14ac:dyDescent="0.2">
      <c r="A2304" s="184"/>
    </row>
    <row r="2305" spans="1:1" ht="12.75" x14ac:dyDescent="0.2">
      <c r="A2305" s="184"/>
    </row>
    <row r="2306" spans="1:1" ht="12.75" x14ac:dyDescent="0.2">
      <c r="A2306" s="184"/>
    </row>
    <row r="2307" spans="1:1" ht="12.75" x14ac:dyDescent="0.2">
      <c r="A2307" s="184"/>
    </row>
    <row r="2308" spans="1:1" ht="12.75" x14ac:dyDescent="0.2">
      <c r="A2308" s="184"/>
    </row>
    <row r="2309" spans="1:1" ht="12.75" x14ac:dyDescent="0.2">
      <c r="A2309" s="184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9" customWidth="1"/>
    <col min="2" max="2" width="15" style="240" customWidth="1"/>
    <col min="3" max="3" width="9" style="240" customWidth="1"/>
    <col min="4" max="4" width="22.85546875" style="242" customWidth="1"/>
    <col min="5" max="5" width="26.85546875" style="242" customWidth="1"/>
    <col min="6" max="6" width="16" style="213" customWidth="1"/>
    <col min="7" max="7" width="15.28515625" style="214" customWidth="1"/>
    <col min="8" max="8" width="16.5703125" style="240" customWidth="1"/>
    <col min="9" max="9" width="11.140625" style="241" customWidth="1"/>
    <col min="10" max="10" width="24.7109375" style="204" customWidth="1"/>
    <col min="11" max="16384" width="8.85546875" style="204"/>
  </cols>
  <sheetData>
    <row r="1" spans="1:10" ht="12.75" x14ac:dyDescent="0.2">
      <c r="A1" s="535" t="s">
        <v>118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0" ht="12.75" x14ac:dyDescent="0.2">
      <c r="A2" s="535" t="s">
        <v>119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0" ht="12.75" x14ac:dyDescent="0.2">
      <c r="A3" s="535" t="s">
        <v>344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ht="12.75" x14ac:dyDescent="0.2">
      <c r="A4" s="535" t="s">
        <v>120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26.25" customHeight="1" x14ac:dyDescent="0.2">
      <c r="A5" s="205"/>
      <c r="B5" s="206"/>
      <c r="C5" s="206"/>
      <c r="D5" s="207"/>
      <c r="E5" s="207"/>
      <c r="F5" s="208"/>
      <c r="G5" s="206"/>
      <c r="H5" s="206"/>
      <c r="I5" s="206"/>
      <c r="J5" s="205"/>
    </row>
    <row r="6" spans="1:10" ht="26.25" customHeight="1" x14ac:dyDescent="0.2">
      <c r="A6" s="209" t="s">
        <v>121</v>
      </c>
      <c r="B6" s="210"/>
      <c r="C6" s="210"/>
      <c r="D6" s="211"/>
      <c r="E6" s="212"/>
      <c r="H6" s="215"/>
      <c r="I6" s="216"/>
    </row>
    <row r="7" spans="1:10" ht="26.25" customHeight="1" thickBot="1" x14ac:dyDescent="0.25">
      <c r="A7" s="209"/>
      <c r="B7" s="210"/>
      <c r="C7" s="210"/>
      <c r="D7" s="211"/>
      <c r="E7" s="212"/>
      <c r="H7" s="215"/>
      <c r="I7" s="216"/>
    </row>
    <row r="8" spans="1:10" s="223" customFormat="1" ht="26.25" customHeight="1" x14ac:dyDescent="0.2">
      <c r="A8" s="217" t="s">
        <v>29</v>
      </c>
      <c r="B8" s="218" t="s">
        <v>122</v>
      </c>
      <c r="C8" s="218" t="s">
        <v>123</v>
      </c>
      <c r="D8" s="219" t="s">
        <v>124</v>
      </c>
      <c r="E8" s="219" t="s">
        <v>125</v>
      </c>
      <c r="F8" s="220" t="s">
        <v>126</v>
      </c>
      <c r="G8" s="221" t="s">
        <v>127</v>
      </c>
      <c r="H8" s="218" t="s">
        <v>128</v>
      </c>
      <c r="I8" s="218" t="s">
        <v>129</v>
      </c>
      <c r="J8" s="222" t="s">
        <v>130</v>
      </c>
    </row>
    <row r="9" spans="1:10" s="225" customFormat="1" ht="32.25" customHeight="1" x14ac:dyDescent="0.15">
      <c r="A9" s="224">
        <v>1</v>
      </c>
      <c r="B9" s="396" t="s">
        <v>131</v>
      </c>
      <c r="C9" s="397">
        <v>686</v>
      </c>
      <c r="D9" s="398" t="s">
        <v>132</v>
      </c>
      <c r="E9" s="398" t="s">
        <v>133</v>
      </c>
      <c r="F9" s="399">
        <v>14400</v>
      </c>
      <c r="G9" s="397" t="s">
        <v>134</v>
      </c>
      <c r="H9" s="400">
        <v>43123</v>
      </c>
      <c r="I9" s="400"/>
      <c r="J9" s="401" t="s">
        <v>135</v>
      </c>
    </row>
    <row r="10" spans="1:10" s="225" customFormat="1" ht="26.25" customHeight="1" x14ac:dyDescent="0.15">
      <c r="A10" s="224">
        <v>2</v>
      </c>
      <c r="B10" s="396" t="s">
        <v>136</v>
      </c>
      <c r="C10" s="397">
        <v>30</v>
      </c>
      <c r="D10" s="402" t="s">
        <v>137</v>
      </c>
      <c r="E10" s="398" t="s">
        <v>138</v>
      </c>
      <c r="F10" s="399">
        <v>27730</v>
      </c>
      <c r="G10" s="397" t="s">
        <v>134</v>
      </c>
      <c r="H10" s="400">
        <v>43213</v>
      </c>
      <c r="I10" s="400"/>
      <c r="J10" s="401" t="s">
        <v>139</v>
      </c>
    </row>
    <row r="11" spans="1:10" s="225" customFormat="1" ht="26.25" customHeight="1" x14ac:dyDescent="0.15">
      <c r="A11" s="224">
        <v>3</v>
      </c>
      <c r="B11" s="396" t="s">
        <v>140</v>
      </c>
      <c r="C11" s="397">
        <v>7</v>
      </c>
      <c r="D11" s="398" t="s">
        <v>141</v>
      </c>
      <c r="E11" s="398" t="s">
        <v>142</v>
      </c>
      <c r="F11" s="403">
        <v>111125.19</v>
      </c>
      <c r="G11" s="397" t="s">
        <v>134</v>
      </c>
      <c r="H11" s="400">
        <v>43315</v>
      </c>
      <c r="I11" s="400"/>
      <c r="J11" s="401" t="s">
        <v>143</v>
      </c>
    </row>
    <row r="12" spans="1:10" s="225" customFormat="1" ht="26.25" customHeight="1" x14ac:dyDescent="0.15">
      <c r="A12" s="224">
        <v>4</v>
      </c>
      <c r="B12" s="396" t="s">
        <v>144</v>
      </c>
      <c r="C12" s="397">
        <v>8</v>
      </c>
      <c r="D12" s="398" t="s">
        <v>141</v>
      </c>
      <c r="E12" s="398" t="s">
        <v>142</v>
      </c>
      <c r="F12" s="399">
        <v>3600</v>
      </c>
      <c r="G12" s="397" t="s">
        <v>134</v>
      </c>
      <c r="H12" s="400">
        <v>43315</v>
      </c>
      <c r="I12" s="400"/>
      <c r="J12" s="401" t="s">
        <v>143</v>
      </c>
    </row>
    <row r="13" spans="1:10" s="225" customFormat="1" ht="26.25" customHeight="1" x14ac:dyDescent="0.15">
      <c r="A13" s="224">
        <v>5</v>
      </c>
      <c r="B13" s="396" t="s">
        <v>145</v>
      </c>
      <c r="C13" s="397">
        <v>2</v>
      </c>
      <c r="D13" s="398" t="s">
        <v>146</v>
      </c>
      <c r="E13" s="398" t="s">
        <v>147</v>
      </c>
      <c r="F13" s="404">
        <v>16875</v>
      </c>
      <c r="G13" s="397" t="s">
        <v>134</v>
      </c>
      <c r="H13" s="400">
        <v>43406</v>
      </c>
      <c r="I13" s="400"/>
      <c r="J13" s="401" t="s">
        <v>148</v>
      </c>
    </row>
    <row r="14" spans="1:10" s="225" customFormat="1" ht="26.25" customHeight="1" x14ac:dyDescent="0.15">
      <c r="A14" s="224">
        <v>6</v>
      </c>
      <c r="B14" s="396" t="s">
        <v>145</v>
      </c>
      <c r="C14" s="397">
        <v>2</v>
      </c>
      <c r="D14" s="398" t="s">
        <v>149</v>
      </c>
      <c r="E14" s="398" t="s">
        <v>150</v>
      </c>
      <c r="F14" s="405">
        <v>21240</v>
      </c>
      <c r="G14" s="397" t="s">
        <v>134</v>
      </c>
      <c r="H14" s="400">
        <v>43445</v>
      </c>
      <c r="I14" s="400">
        <v>43412</v>
      </c>
      <c r="J14" s="406"/>
    </row>
    <row r="15" spans="1:10" s="225" customFormat="1" ht="26.25" customHeight="1" x14ac:dyDescent="0.15">
      <c r="A15" s="224">
        <v>7</v>
      </c>
      <c r="B15" s="396" t="s">
        <v>151</v>
      </c>
      <c r="C15" s="397">
        <v>57</v>
      </c>
      <c r="D15" s="398" t="s">
        <v>152</v>
      </c>
      <c r="E15" s="398" t="s">
        <v>299</v>
      </c>
      <c r="F15" s="407">
        <v>8802.2999999999993</v>
      </c>
      <c r="G15" s="397" t="s">
        <v>134</v>
      </c>
      <c r="H15" s="400">
        <v>43479</v>
      </c>
      <c r="I15" s="400"/>
      <c r="J15" s="401" t="s">
        <v>153</v>
      </c>
    </row>
    <row r="16" spans="1:10" s="225" customFormat="1" ht="26.25" customHeight="1" x14ac:dyDescent="0.15">
      <c r="A16" s="224">
        <v>8</v>
      </c>
      <c r="B16" s="396" t="s">
        <v>154</v>
      </c>
      <c r="C16" s="397">
        <v>59</v>
      </c>
      <c r="D16" s="398" t="s">
        <v>152</v>
      </c>
      <c r="E16" s="398" t="s">
        <v>300</v>
      </c>
      <c r="F16" s="407">
        <v>8802.2999999999993</v>
      </c>
      <c r="G16" s="397" t="s">
        <v>134</v>
      </c>
      <c r="H16" s="400">
        <v>43479</v>
      </c>
      <c r="I16" s="400"/>
      <c r="J16" s="401" t="s">
        <v>153</v>
      </c>
    </row>
    <row r="17" spans="1:10" s="225" customFormat="1" ht="26.25" customHeight="1" x14ac:dyDescent="0.15">
      <c r="A17" s="224">
        <v>9</v>
      </c>
      <c r="B17" s="396" t="s">
        <v>155</v>
      </c>
      <c r="C17" s="397">
        <v>61</v>
      </c>
      <c r="D17" s="398" t="s">
        <v>152</v>
      </c>
      <c r="E17" s="398" t="s">
        <v>301</v>
      </c>
      <c r="F17" s="407">
        <v>8802.2999999999993</v>
      </c>
      <c r="G17" s="397" t="s">
        <v>134</v>
      </c>
      <c r="H17" s="400">
        <v>43479</v>
      </c>
      <c r="I17" s="400"/>
      <c r="J17" s="401" t="s">
        <v>153</v>
      </c>
    </row>
    <row r="18" spans="1:10" s="225" customFormat="1" ht="26.25" customHeight="1" x14ac:dyDescent="0.15">
      <c r="A18" s="224">
        <v>10</v>
      </c>
      <c r="B18" s="396" t="s">
        <v>156</v>
      </c>
      <c r="C18" s="397">
        <v>63</v>
      </c>
      <c r="D18" s="398" t="s">
        <v>152</v>
      </c>
      <c r="E18" s="398" t="s">
        <v>302</v>
      </c>
      <c r="F18" s="407">
        <v>8802.2999999999993</v>
      </c>
      <c r="G18" s="397" t="s">
        <v>134</v>
      </c>
      <c r="H18" s="400">
        <v>43479</v>
      </c>
      <c r="I18" s="400"/>
      <c r="J18" s="401" t="s">
        <v>153</v>
      </c>
    </row>
    <row r="19" spans="1:10" s="225" customFormat="1" ht="26.25" customHeight="1" x14ac:dyDescent="0.15">
      <c r="A19" s="224">
        <v>11</v>
      </c>
      <c r="B19" s="396" t="s">
        <v>157</v>
      </c>
      <c r="C19" s="397">
        <v>65</v>
      </c>
      <c r="D19" s="398" t="s">
        <v>152</v>
      </c>
      <c r="E19" s="398" t="s">
        <v>303</v>
      </c>
      <c r="F19" s="407">
        <v>8802.2999999999993</v>
      </c>
      <c r="G19" s="397" t="s">
        <v>134</v>
      </c>
      <c r="H19" s="400">
        <v>43479</v>
      </c>
      <c r="I19" s="400"/>
      <c r="J19" s="401" t="s">
        <v>153</v>
      </c>
    </row>
    <row r="20" spans="1:10" s="225" customFormat="1" ht="26.25" customHeight="1" x14ac:dyDescent="0.15">
      <c r="A20" s="224">
        <v>12</v>
      </c>
      <c r="B20" s="396" t="s">
        <v>158</v>
      </c>
      <c r="C20" s="397">
        <v>67</v>
      </c>
      <c r="D20" s="408" t="s">
        <v>152</v>
      </c>
      <c r="E20" s="398" t="s">
        <v>304</v>
      </c>
      <c r="F20" s="407">
        <v>8802.2999999999993</v>
      </c>
      <c r="G20" s="397" t="s">
        <v>134</v>
      </c>
      <c r="H20" s="400">
        <v>43479</v>
      </c>
      <c r="I20" s="400"/>
      <c r="J20" s="401" t="s">
        <v>153</v>
      </c>
    </row>
    <row r="21" spans="1:10" s="225" customFormat="1" ht="26.25" customHeight="1" x14ac:dyDescent="0.15">
      <c r="A21" s="224">
        <v>13</v>
      </c>
      <c r="B21" s="396" t="s">
        <v>159</v>
      </c>
      <c r="C21" s="397">
        <v>18</v>
      </c>
      <c r="D21" s="398" t="s">
        <v>160</v>
      </c>
      <c r="E21" s="398" t="s">
        <v>161</v>
      </c>
      <c r="F21" s="407">
        <v>8909</v>
      </c>
      <c r="G21" s="397" t="s">
        <v>134</v>
      </c>
      <c r="H21" s="400">
        <v>43496</v>
      </c>
      <c r="I21" s="400"/>
      <c r="J21" s="401" t="s">
        <v>162</v>
      </c>
    </row>
    <row r="22" spans="1:10" s="225" customFormat="1" ht="26.25" customHeight="1" x14ac:dyDescent="0.15">
      <c r="A22" s="224">
        <v>14</v>
      </c>
      <c r="B22" s="396" t="s">
        <v>163</v>
      </c>
      <c r="C22" s="397">
        <v>52</v>
      </c>
      <c r="D22" s="398" t="s">
        <v>164</v>
      </c>
      <c r="E22" s="398" t="s">
        <v>165</v>
      </c>
      <c r="F22" s="404">
        <v>137918.39999999999</v>
      </c>
      <c r="G22" s="397" t="s">
        <v>134</v>
      </c>
      <c r="H22" s="400">
        <v>43699</v>
      </c>
      <c r="I22" s="400"/>
      <c r="J22" s="401" t="s">
        <v>148</v>
      </c>
    </row>
    <row r="23" spans="1:10" s="225" customFormat="1" ht="26.25" customHeight="1" x14ac:dyDescent="0.15">
      <c r="A23" s="224">
        <v>15</v>
      </c>
      <c r="B23" s="396" t="s">
        <v>166</v>
      </c>
      <c r="C23" s="397">
        <v>56</v>
      </c>
      <c r="D23" s="398" t="s">
        <v>152</v>
      </c>
      <c r="E23" s="398" t="s">
        <v>305</v>
      </c>
      <c r="F23" s="407">
        <v>35019.69</v>
      </c>
      <c r="G23" s="397" t="s">
        <v>134</v>
      </c>
      <c r="H23" s="400">
        <v>43844</v>
      </c>
      <c r="I23" s="400"/>
      <c r="J23" s="401" t="s">
        <v>153</v>
      </c>
    </row>
    <row r="24" spans="1:10" s="225" customFormat="1" ht="26.25" customHeight="1" x14ac:dyDescent="0.15">
      <c r="A24" s="224">
        <v>16</v>
      </c>
      <c r="B24" s="396" t="s">
        <v>167</v>
      </c>
      <c r="C24" s="397">
        <v>58</v>
      </c>
      <c r="D24" s="398" t="s">
        <v>152</v>
      </c>
      <c r="E24" s="398" t="s">
        <v>306</v>
      </c>
      <c r="F24" s="407">
        <v>35019.69</v>
      </c>
      <c r="G24" s="397" t="s">
        <v>134</v>
      </c>
      <c r="H24" s="400">
        <v>43844</v>
      </c>
      <c r="I24" s="400"/>
      <c r="J24" s="401" t="s">
        <v>153</v>
      </c>
    </row>
    <row r="25" spans="1:10" s="225" customFormat="1" ht="26.25" customHeight="1" x14ac:dyDescent="0.15">
      <c r="A25" s="224">
        <v>17</v>
      </c>
      <c r="B25" s="396" t="s">
        <v>168</v>
      </c>
      <c r="C25" s="397">
        <v>60</v>
      </c>
      <c r="D25" s="398" t="s">
        <v>152</v>
      </c>
      <c r="E25" s="398" t="s">
        <v>307</v>
      </c>
      <c r="F25" s="407">
        <v>35019.69</v>
      </c>
      <c r="G25" s="397" t="s">
        <v>134</v>
      </c>
      <c r="H25" s="400">
        <v>43844</v>
      </c>
      <c r="I25" s="400"/>
      <c r="J25" s="401" t="s">
        <v>153</v>
      </c>
    </row>
    <row r="26" spans="1:10" s="225" customFormat="1" ht="26.25" customHeight="1" x14ac:dyDescent="0.15">
      <c r="A26" s="224">
        <v>18</v>
      </c>
      <c r="B26" s="396" t="s">
        <v>169</v>
      </c>
      <c r="C26" s="397">
        <v>62</v>
      </c>
      <c r="D26" s="398" t="s">
        <v>152</v>
      </c>
      <c r="E26" s="398" t="s">
        <v>308</v>
      </c>
      <c r="F26" s="407">
        <v>35019.69</v>
      </c>
      <c r="G26" s="397" t="s">
        <v>134</v>
      </c>
      <c r="H26" s="400">
        <v>43844</v>
      </c>
      <c r="I26" s="400"/>
      <c r="J26" s="401" t="s">
        <v>153</v>
      </c>
    </row>
    <row r="27" spans="1:10" s="225" customFormat="1" ht="26.25" customHeight="1" x14ac:dyDescent="0.15">
      <c r="A27" s="224">
        <v>19</v>
      </c>
      <c r="B27" s="396" t="s">
        <v>170</v>
      </c>
      <c r="C27" s="397">
        <v>64</v>
      </c>
      <c r="D27" s="398" t="s">
        <v>152</v>
      </c>
      <c r="E27" s="398" t="s">
        <v>309</v>
      </c>
      <c r="F27" s="407">
        <v>35019.69</v>
      </c>
      <c r="G27" s="397" t="s">
        <v>134</v>
      </c>
      <c r="H27" s="400">
        <v>43844</v>
      </c>
      <c r="I27" s="400"/>
      <c r="J27" s="401" t="s">
        <v>153</v>
      </c>
    </row>
    <row r="28" spans="1:10" s="225" customFormat="1" ht="26.25" customHeight="1" x14ac:dyDescent="0.15">
      <c r="A28" s="224">
        <v>20</v>
      </c>
      <c r="B28" s="396" t="s">
        <v>171</v>
      </c>
      <c r="C28" s="397">
        <v>66</v>
      </c>
      <c r="D28" s="398" t="s">
        <v>152</v>
      </c>
      <c r="E28" s="398" t="s">
        <v>310</v>
      </c>
      <c r="F28" s="407">
        <v>35019.69</v>
      </c>
      <c r="G28" s="397" t="s">
        <v>134</v>
      </c>
      <c r="H28" s="400">
        <v>43844</v>
      </c>
      <c r="I28" s="400"/>
      <c r="J28" s="401" t="s">
        <v>153</v>
      </c>
    </row>
    <row r="29" spans="1:10" s="225" customFormat="1" ht="26.25" customHeight="1" x14ac:dyDescent="0.15">
      <c r="A29" s="224">
        <v>21</v>
      </c>
      <c r="B29" s="396" t="s">
        <v>172</v>
      </c>
      <c r="C29" s="397">
        <v>13723</v>
      </c>
      <c r="D29" s="398" t="s">
        <v>173</v>
      </c>
      <c r="E29" s="398" t="s">
        <v>174</v>
      </c>
      <c r="F29" s="407">
        <v>70427</v>
      </c>
      <c r="G29" s="397" t="s">
        <v>134</v>
      </c>
      <c r="H29" s="400">
        <v>43950</v>
      </c>
      <c r="I29" s="400"/>
      <c r="J29" s="401" t="s">
        <v>311</v>
      </c>
    </row>
    <row r="30" spans="1:10" s="225" customFormat="1" ht="26.25" customHeight="1" x14ac:dyDescent="0.15">
      <c r="A30" s="224">
        <v>22</v>
      </c>
      <c r="B30" s="396" t="s">
        <v>175</v>
      </c>
      <c r="C30" s="397">
        <v>13725</v>
      </c>
      <c r="D30" s="398" t="s">
        <v>173</v>
      </c>
      <c r="E30" s="398" t="s">
        <v>174</v>
      </c>
      <c r="F30" s="407">
        <v>116540</v>
      </c>
      <c r="G30" s="397" t="s">
        <v>134</v>
      </c>
      <c r="H30" s="400">
        <v>43950</v>
      </c>
      <c r="I30" s="400"/>
      <c r="J30" s="401" t="s">
        <v>311</v>
      </c>
    </row>
    <row r="31" spans="1:10" s="225" customFormat="1" ht="26.25" customHeight="1" x14ac:dyDescent="0.15">
      <c r="A31" s="224">
        <v>23</v>
      </c>
      <c r="B31" s="396" t="s">
        <v>176</v>
      </c>
      <c r="C31" s="397">
        <v>126</v>
      </c>
      <c r="D31" s="398" t="s">
        <v>177</v>
      </c>
      <c r="E31" s="398" t="s">
        <v>178</v>
      </c>
      <c r="F31" s="407">
        <v>99581.440000000002</v>
      </c>
      <c r="G31" s="397" t="s">
        <v>134</v>
      </c>
      <c r="H31" s="400">
        <v>43951</v>
      </c>
      <c r="I31" s="400"/>
      <c r="J31" s="401" t="s">
        <v>179</v>
      </c>
    </row>
    <row r="32" spans="1:10" s="225" customFormat="1" ht="26.25" customHeight="1" x14ac:dyDescent="0.15">
      <c r="A32" s="224">
        <v>24</v>
      </c>
      <c r="B32" s="396" t="s">
        <v>180</v>
      </c>
      <c r="C32" s="397">
        <v>15246</v>
      </c>
      <c r="D32" s="398" t="s">
        <v>173</v>
      </c>
      <c r="E32" s="398" t="s">
        <v>181</v>
      </c>
      <c r="F32" s="407">
        <v>107135</v>
      </c>
      <c r="G32" s="397" t="s">
        <v>134</v>
      </c>
      <c r="H32" s="400">
        <v>43951</v>
      </c>
      <c r="I32" s="400"/>
      <c r="J32" s="401" t="s">
        <v>311</v>
      </c>
    </row>
    <row r="33" spans="1:10" s="225" customFormat="1" ht="26.25" customHeight="1" x14ac:dyDescent="0.15">
      <c r="A33" s="224">
        <v>25</v>
      </c>
      <c r="B33" s="396" t="s">
        <v>182</v>
      </c>
      <c r="C33" s="397">
        <v>9624</v>
      </c>
      <c r="D33" s="398" t="s">
        <v>173</v>
      </c>
      <c r="E33" s="398" t="s">
        <v>183</v>
      </c>
      <c r="F33" s="407">
        <v>16995</v>
      </c>
      <c r="G33" s="397" t="s">
        <v>134</v>
      </c>
      <c r="H33" s="400">
        <v>44043</v>
      </c>
      <c r="I33" s="398"/>
      <c r="J33" s="401"/>
    </row>
    <row r="34" spans="1:10" s="225" customFormat="1" ht="26.25" customHeight="1" x14ac:dyDescent="0.15">
      <c r="A34" s="224">
        <v>26</v>
      </c>
      <c r="B34" s="396" t="s">
        <v>184</v>
      </c>
      <c r="C34" s="397">
        <v>9625</v>
      </c>
      <c r="D34" s="398" t="s">
        <v>173</v>
      </c>
      <c r="E34" s="398" t="s">
        <v>183</v>
      </c>
      <c r="F34" s="407">
        <v>43995</v>
      </c>
      <c r="G34" s="397" t="s">
        <v>134</v>
      </c>
      <c r="H34" s="400">
        <v>44043</v>
      </c>
      <c r="I34" s="398"/>
      <c r="J34" s="401"/>
    </row>
    <row r="35" spans="1:10" s="225" customFormat="1" ht="26.25" customHeight="1" x14ac:dyDescent="0.15">
      <c r="A35" s="224">
        <v>27</v>
      </c>
      <c r="B35" s="396" t="s">
        <v>185</v>
      </c>
      <c r="C35" s="397">
        <v>50</v>
      </c>
      <c r="D35" s="398" t="s">
        <v>186</v>
      </c>
      <c r="E35" s="398" t="s">
        <v>187</v>
      </c>
      <c r="F35" s="407">
        <v>3345300</v>
      </c>
      <c r="G35" s="397" t="s">
        <v>134</v>
      </c>
      <c r="H35" s="400">
        <v>44047</v>
      </c>
      <c r="I35" s="400"/>
      <c r="J35" s="401" t="s">
        <v>188</v>
      </c>
    </row>
    <row r="36" spans="1:10" s="225" customFormat="1" ht="26.25" customHeight="1" x14ac:dyDescent="0.15">
      <c r="A36" s="224">
        <v>28</v>
      </c>
      <c r="B36" s="396" t="s">
        <v>155</v>
      </c>
      <c r="C36" s="397">
        <v>61</v>
      </c>
      <c r="D36" s="398" t="s">
        <v>189</v>
      </c>
      <c r="E36" s="398" t="s">
        <v>190</v>
      </c>
      <c r="F36" s="407">
        <v>5000000</v>
      </c>
      <c r="G36" s="397" t="s">
        <v>134</v>
      </c>
      <c r="H36" s="400">
        <v>44051</v>
      </c>
      <c r="I36" s="400">
        <v>44051</v>
      </c>
      <c r="J36" s="401" t="s">
        <v>427</v>
      </c>
    </row>
    <row r="37" spans="1:10" s="225" customFormat="1" ht="26.25" customHeight="1" x14ac:dyDescent="0.15">
      <c r="A37" s="224">
        <v>29</v>
      </c>
      <c r="B37" s="396" t="s">
        <v>191</v>
      </c>
      <c r="C37" s="397">
        <v>47</v>
      </c>
      <c r="D37" s="398" t="s">
        <v>192</v>
      </c>
      <c r="E37" s="398" t="s">
        <v>193</v>
      </c>
      <c r="F37" s="407">
        <v>924108.42</v>
      </c>
      <c r="G37" s="397" t="s">
        <v>134</v>
      </c>
      <c r="H37" s="400">
        <v>44054</v>
      </c>
      <c r="I37" s="400"/>
      <c r="J37" s="401" t="s">
        <v>427</v>
      </c>
    </row>
    <row r="38" spans="1:10" s="225" customFormat="1" ht="26.25" customHeight="1" x14ac:dyDescent="0.15">
      <c r="A38" s="224">
        <v>30</v>
      </c>
      <c r="B38" s="396" t="s">
        <v>194</v>
      </c>
      <c r="C38" s="397">
        <v>1836</v>
      </c>
      <c r="D38" s="398" t="s">
        <v>195</v>
      </c>
      <c r="E38" s="398" t="s">
        <v>196</v>
      </c>
      <c r="F38" s="407">
        <v>2500</v>
      </c>
      <c r="G38" s="397" t="s">
        <v>134</v>
      </c>
      <c r="H38" s="400">
        <v>44100</v>
      </c>
      <c r="I38" s="400"/>
      <c r="J38" s="401" t="s">
        <v>311</v>
      </c>
    </row>
    <row r="39" spans="1:10" s="225" customFormat="1" ht="26.25" customHeight="1" x14ac:dyDescent="0.15">
      <c r="A39" s="224">
        <v>31</v>
      </c>
      <c r="B39" s="396" t="s">
        <v>197</v>
      </c>
      <c r="C39" s="397">
        <v>1930</v>
      </c>
      <c r="D39" s="398" t="s">
        <v>195</v>
      </c>
      <c r="E39" s="398" t="s">
        <v>196</v>
      </c>
      <c r="F39" s="407">
        <v>144745</v>
      </c>
      <c r="G39" s="397" t="s">
        <v>134</v>
      </c>
      <c r="H39" s="400">
        <v>44119</v>
      </c>
      <c r="I39" s="400"/>
      <c r="J39" s="401" t="s">
        <v>311</v>
      </c>
    </row>
    <row r="40" spans="1:10" s="225" customFormat="1" ht="26.25" customHeight="1" x14ac:dyDescent="0.15">
      <c r="A40" s="224">
        <v>32</v>
      </c>
      <c r="B40" s="396" t="s">
        <v>198</v>
      </c>
      <c r="C40" s="397">
        <v>1931</v>
      </c>
      <c r="D40" s="398" t="s">
        <v>195</v>
      </c>
      <c r="E40" s="398" t="s">
        <v>196</v>
      </c>
      <c r="F40" s="407">
        <v>36035</v>
      </c>
      <c r="G40" s="397" t="s">
        <v>134</v>
      </c>
      <c r="H40" s="400">
        <v>44119</v>
      </c>
      <c r="I40" s="400"/>
      <c r="J40" s="401" t="s">
        <v>311</v>
      </c>
    </row>
    <row r="41" spans="1:10" s="226" customFormat="1" ht="26.25" customHeight="1" x14ac:dyDescent="0.15">
      <c r="A41" s="224">
        <v>33</v>
      </c>
      <c r="B41" s="396" t="s">
        <v>199</v>
      </c>
      <c r="C41" s="397">
        <v>1933</v>
      </c>
      <c r="D41" s="398" t="s">
        <v>195</v>
      </c>
      <c r="E41" s="398" t="s">
        <v>196</v>
      </c>
      <c r="F41" s="407">
        <v>13630</v>
      </c>
      <c r="G41" s="397" t="s">
        <v>134</v>
      </c>
      <c r="H41" s="400">
        <v>44119</v>
      </c>
      <c r="I41" s="400"/>
      <c r="J41" s="401" t="s">
        <v>311</v>
      </c>
    </row>
    <row r="42" spans="1:10" s="225" customFormat="1" ht="26.25" customHeight="1" x14ac:dyDescent="0.15">
      <c r="A42" s="224">
        <v>34</v>
      </c>
      <c r="B42" s="396" t="s">
        <v>200</v>
      </c>
      <c r="C42" s="397">
        <v>1905</v>
      </c>
      <c r="D42" s="398" t="s">
        <v>195</v>
      </c>
      <c r="E42" s="398" t="s">
        <v>196</v>
      </c>
      <c r="F42" s="407">
        <v>6000</v>
      </c>
      <c r="G42" s="397" t="s">
        <v>134</v>
      </c>
      <c r="H42" s="400">
        <v>44120</v>
      </c>
      <c r="I42" s="400"/>
      <c r="J42" s="401" t="s">
        <v>311</v>
      </c>
    </row>
    <row r="43" spans="1:10" s="225" customFormat="1" ht="26.25" customHeight="1" x14ac:dyDescent="0.15">
      <c r="A43" s="224">
        <v>35</v>
      </c>
      <c r="B43" s="396" t="s">
        <v>201</v>
      </c>
      <c r="C43" s="397">
        <v>1906</v>
      </c>
      <c r="D43" s="398" t="s">
        <v>195</v>
      </c>
      <c r="E43" s="398" t="s">
        <v>196</v>
      </c>
      <c r="F43" s="407">
        <v>12000</v>
      </c>
      <c r="G43" s="397" t="s">
        <v>134</v>
      </c>
      <c r="H43" s="400">
        <v>44120</v>
      </c>
      <c r="I43" s="400"/>
      <c r="J43" s="401" t="s">
        <v>311</v>
      </c>
    </row>
    <row r="44" spans="1:10" s="225" customFormat="1" ht="26.25" customHeight="1" x14ac:dyDescent="0.15">
      <c r="A44" s="224">
        <v>36</v>
      </c>
      <c r="B44" s="396" t="s">
        <v>202</v>
      </c>
      <c r="C44" s="397">
        <v>1907</v>
      </c>
      <c r="D44" s="398" t="s">
        <v>195</v>
      </c>
      <c r="E44" s="398" t="s">
        <v>196</v>
      </c>
      <c r="F44" s="407">
        <v>12000</v>
      </c>
      <c r="G44" s="397" t="s">
        <v>134</v>
      </c>
      <c r="H44" s="400">
        <v>44120</v>
      </c>
      <c r="I44" s="400"/>
      <c r="J44" s="401" t="s">
        <v>311</v>
      </c>
    </row>
    <row r="45" spans="1:10" s="225" customFormat="1" ht="26.25" customHeight="1" x14ac:dyDescent="0.15">
      <c r="A45" s="224">
        <v>37</v>
      </c>
      <c r="B45" s="396" t="s">
        <v>203</v>
      </c>
      <c r="C45" s="397">
        <v>1908</v>
      </c>
      <c r="D45" s="398" t="s">
        <v>195</v>
      </c>
      <c r="E45" s="398" t="s">
        <v>196</v>
      </c>
      <c r="F45" s="407">
        <v>12000</v>
      </c>
      <c r="G45" s="397" t="s">
        <v>134</v>
      </c>
      <c r="H45" s="400">
        <v>44120</v>
      </c>
      <c r="I45" s="400"/>
      <c r="J45" s="401" t="s">
        <v>311</v>
      </c>
    </row>
    <row r="46" spans="1:10" s="225" customFormat="1" ht="26.25" customHeight="1" x14ac:dyDescent="0.15">
      <c r="A46" s="224">
        <v>38</v>
      </c>
      <c r="B46" s="396" t="s">
        <v>204</v>
      </c>
      <c r="C46" s="397">
        <v>1909</v>
      </c>
      <c r="D46" s="398" t="s">
        <v>195</v>
      </c>
      <c r="E46" s="398" t="s">
        <v>196</v>
      </c>
      <c r="F46" s="407">
        <v>18000</v>
      </c>
      <c r="G46" s="397" t="s">
        <v>134</v>
      </c>
      <c r="H46" s="400">
        <v>44120</v>
      </c>
      <c r="I46" s="400"/>
      <c r="J46" s="401" t="s">
        <v>311</v>
      </c>
    </row>
    <row r="47" spans="1:10" s="225" customFormat="1" ht="26.25" customHeight="1" x14ac:dyDescent="0.15">
      <c r="A47" s="224">
        <v>39</v>
      </c>
      <c r="B47" s="396" t="s">
        <v>205</v>
      </c>
      <c r="C47" s="397">
        <v>1910</v>
      </c>
      <c r="D47" s="398" t="s">
        <v>195</v>
      </c>
      <c r="E47" s="398" t="s">
        <v>196</v>
      </c>
      <c r="F47" s="407">
        <v>12000</v>
      </c>
      <c r="G47" s="397" t="s">
        <v>134</v>
      </c>
      <c r="H47" s="400">
        <v>44120</v>
      </c>
      <c r="I47" s="400"/>
      <c r="J47" s="401" t="s">
        <v>311</v>
      </c>
    </row>
    <row r="48" spans="1:10" s="225" customFormat="1" ht="26.25" customHeight="1" x14ac:dyDescent="0.15">
      <c r="A48" s="224">
        <v>40</v>
      </c>
      <c r="B48" s="396" t="s">
        <v>206</v>
      </c>
      <c r="C48" s="397">
        <v>1911</v>
      </c>
      <c r="D48" s="398" t="s">
        <v>195</v>
      </c>
      <c r="E48" s="398" t="s">
        <v>196</v>
      </c>
      <c r="F48" s="407">
        <v>12000</v>
      </c>
      <c r="G48" s="397" t="s">
        <v>134</v>
      </c>
      <c r="H48" s="400">
        <v>44120</v>
      </c>
      <c r="I48" s="400"/>
      <c r="J48" s="401" t="s">
        <v>311</v>
      </c>
    </row>
    <row r="49" spans="1:10" s="225" customFormat="1" ht="26.25" customHeight="1" x14ac:dyDescent="0.15">
      <c r="A49" s="224">
        <v>41</v>
      </c>
      <c r="B49" s="396" t="s">
        <v>207</v>
      </c>
      <c r="C49" s="397">
        <v>1912</v>
      </c>
      <c r="D49" s="398" t="s">
        <v>195</v>
      </c>
      <c r="E49" s="398" t="s">
        <v>196</v>
      </c>
      <c r="F49" s="407">
        <v>12000</v>
      </c>
      <c r="G49" s="397" t="s">
        <v>134</v>
      </c>
      <c r="H49" s="400">
        <v>44120</v>
      </c>
      <c r="I49" s="400"/>
      <c r="J49" s="401" t="s">
        <v>311</v>
      </c>
    </row>
    <row r="50" spans="1:10" s="225" customFormat="1" ht="26.25" customHeight="1" x14ac:dyDescent="0.15">
      <c r="A50" s="224">
        <v>42</v>
      </c>
      <c r="B50" s="396" t="s">
        <v>208</v>
      </c>
      <c r="C50" s="397">
        <v>1913</v>
      </c>
      <c r="D50" s="398" t="s">
        <v>195</v>
      </c>
      <c r="E50" s="398" t="s">
        <v>196</v>
      </c>
      <c r="F50" s="407">
        <v>12000</v>
      </c>
      <c r="G50" s="397" t="s">
        <v>134</v>
      </c>
      <c r="H50" s="400">
        <v>44120</v>
      </c>
      <c r="I50" s="400"/>
      <c r="J50" s="401" t="s">
        <v>311</v>
      </c>
    </row>
    <row r="51" spans="1:10" s="225" customFormat="1" ht="26.25" customHeight="1" x14ac:dyDescent="0.15">
      <c r="A51" s="224">
        <v>43</v>
      </c>
      <c r="B51" s="396" t="s">
        <v>209</v>
      </c>
      <c r="C51" s="397">
        <v>1914</v>
      </c>
      <c r="D51" s="398" t="s">
        <v>195</v>
      </c>
      <c r="E51" s="398" t="s">
        <v>196</v>
      </c>
      <c r="F51" s="407">
        <v>12000</v>
      </c>
      <c r="G51" s="397" t="s">
        <v>134</v>
      </c>
      <c r="H51" s="400">
        <v>44120</v>
      </c>
      <c r="I51" s="400"/>
      <c r="J51" s="401" t="s">
        <v>311</v>
      </c>
    </row>
    <row r="52" spans="1:10" s="225" customFormat="1" ht="26.25" customHeight="1" x14ac:dyDescent="0.15">
      <c r="A52" s="224">
        <v>44</v>
      </c>
      <c r="B52" s="396" t="s">
        <v>210</v>
      </c>
      <c r="C52" s="397">
        <v>1915</v>
      </c>
      <c r="D52" s="398" t="s">
        <v>195</v>
      </c>
      <c r="E52" s="398" t="s">
        <v>196</v>
      </c>
      <c r="F52" s="407">
        <v>12000</v>
      </c>
      <c r="G52" s="397" t="s">
        <v>134</v>
      </c>
      <c r="H52" s="400">
        <v>44120</v>
      </c>
      <c r="I52" s="400"/>
      <c r="J52" s="401" t="s">
        <v>311</v>
      </c>
    </row>
    <row r="53" spans="1:10" s="225" customFormat="1" ht="26.25" customHeight="1" x14ac:dyDescent="0.15">
      <c r="A53" s="224">
        <v>45</v>
      </c>
      <c r="B53" s="396" t="s">
        <v>211</v>
      </c>
      <c r="C53" s="397">
        <v>1916</v>
      </c>
      <c r="D53" s="398" t="s">
        <v>195</v>
      </c>
      <c r="E53" s="398" t="s">
        <v>196</v>
      </c>
      <c r="F53" s="407">
        <v>18000</v>
      </c>
      <c r="G53" s="397" t="s">
        <v>134</v>
      </c>
      <c r="H53" s="400">
        <v>44120</v>
      </c>
      <c r="I53" s="400"/>
      <c r="J53" s="401" t="s">
        <v>311</v>
      </c>
    </row>
    <row r="54" spans="1:10" s="225" customFormat="1" ht="26.25" customHeight="1" x14ac:dyDescent="0.15">
      <c r="A54" s="224">
        <v>46</v>
      </c>
      <c r="B54" s="396" t="s">
        <v>212</v>
      </c>
      <c r="C54" s="397">
        <v>1917</v>
      </c>
      <c r="D54" s="398" t="s">
        <v>195</v>
      </c>
      <c r="E54" s="398" t="s">
        <v>196</v>
      </c>
      <c r="F54" s="407">
        <v>12000</v>
      </c>
      <c r="G54" s="397" t="s">
        <v>134</v>
      </c>
      <c r="H54" s="400">
        <v>44120</v>
      </c>
      <c r="I54" s="400"/>
      <c r="J54" s="401" t="s">
        <v>311</v>
      </c>
    </row>
    <row r="55" spans="1:10" s="225" customFormat="1" ht="26.25" customHeight="1" x14ac:dyDescent="0.15">
      <c r="A55" s="224">
        <v>47</v>
      </c>
      <c r="B55" s="396" t="s">
        <v>213</v>
      </c>
      <c r="C55" s="397">
        <v>1918</v>
      </c>
      <c r="D55" s="398" t="s">
        <v>195</v>
      </c>
      <c r="E55" s="398" t="s">
        <v>196</v>
      </c>
      <c r="F55" s="407">
        <v>12000</v>
      </c>
      <c r="G55" s="397" t="s">
        <v>134</v>
      </c>
      <c r="H55" s="400">
        <v>44120</v>
      </c>
      <c r="I55" s="400"/>
      <c r="J55" s="401" t="s">
        <v>311</v>
      </c>
    </row>
    <row r="56" spans="1:10" s="225" customFormat="1" ht="26.25" customHeight="1" x14ac:dyDescent="0.15">
      <c r="A56" s="224">
        <v>48</v>
      </c>
      <c r="B56" s="396" t="s">
        <v>214</v>
      </c>
      <c r="C56" s="397">
        <v>1919</v>
      </c>
      <c r="D56" s="398" t="s">
        <v>195</v>
      </c>
      <c r="E56" s="398" t="s">
        <v>196</v>
      </c>
      <c r="F56" s="407">
        <v>12000</v>
      </c>
      <c r="G56" s="397" t="s">
        <v>134</v>
      </c>
      <c r="H56" s="400">
        <v>44120</v>
      </c>
      <c r="I56" s="400"/>
      <c r="J56" s="401" t="s">
        <v>311</v>
      </c>
    </row>
    <row r="57" spans="1:10" s="225" customFormat="1" ht="26.25" customHeight="1" x14ac:dyDescent="0.15">
      <c r="A57" s="224">
        <v>49</v>
      </c>
      <c r="B57" s="396" t="s">
        <v>215</v>
      </c>
      <c r="C57" s="397">
        <v>1929</v>
      </c>
      <c r="D57" s="398" t="s">
        <v>195</v>
      </c>
      <c r="E57" s="398" t="s">
        <v>196</v>
      </c>
      <c r="F57" s="407">
        <v>12000</v>
      </c>
      <c r="G57" s="397" t="s">
        <v>134</v>
      </c>
      <c r="H57" s="400">
        <v>44120</v>
      </c>
      <c r="I57" s="400"/>
      <c r="J57" s="401" t="s">
        <v>311</v>
      </c>
    </row>
    <row r="58" spans="1:10" s="225" customFormat="1" ht="26.25" customHeight="1" x14ac:dyDescent="0.15">
      <c r="A58" s="224">
        <v>50</v>
      </c>
      <c r="B58" s="396" t="s">
        <v>216</v>
      </c>
      <c r="C58" s="397">
        <v>1986</v>
      </c>
      <c r="D58" s="398" t="s">
        <v>195</v>
      </c>
      <c r="E58" s="398" t="s">
        <v>196</v>
      </c>
      <c r="F58" s="407">
        <v>63230</v>
      </c>
      <c r="G58" s="397" t="s">
        <v>134</v>
      </c>
      <c r="H58" s="400">
        <v>44137</v>
      </c>
      <c r="I58" s="400"/>
      <c r="J58" s="401" t="s">
        <v>311</v>
      </c>
    </row>
    <row r="59" spans="1:10" s="225" customFormat="1" ht="26.25" customHeight="1" x14ac:dyDescent="0.15">
      <c r="A59" s="224">
        <v>51</v>
      </c>
      <c r="B59" s="396" t="s">
        <v>217</v>
      </c>
      <c r="C59" s="397">
        <v>2015</v>
      </c>
      <c r="D59" s="398" t="s">
        <v>195</v>
      </c>
      <c r="E59" s="398" t="s">
        <v>196</v>
      </c>
      <c r="F59" s="407">
        <v>29250</v>
      </c>
      <c r="G59" s="397" t="s">
        <v>134</v>
      </c>
      <c r="H59" s="400">
        <v>44150</v>
      </c>
      <c r="I59" s="400"/>
      <c r="J59" s="401" t="s">
        <v>311</v>
      </c>
    </row>
    <row r="60" spans="1:10" s="225" customFormat="1" ht="26.25" customHeight="1" x14ac:dyDescent="0.15">
      <c r="A60" s="224">
        <v>52</v>
      </c>
      <c r="B60" s="396" t="s">
        <v>345</v>
      </c>
      <c r="C60" s="397">
        <v>2016</v>
      </c>
      <c r="D60" s="398" t="s">
        <v>195</v>
      </c>
      <c r="E60" s="398" t="s">
        <v>196</v>
      </c>
      <c r="F60" s="407">
        <v>15200</v>
      </c>
      <c r="G60" s="397" t="s">
        <v>134</v>
      </c>
      <c r="H60" s="400">
        <v>44150</v>
      </c>
      <c r="I60" s="400"/>
      <c r="J60" s="401" t="s">
        <v>311</v>
      </c>
    </row>
    <row r="61" spans="1:10" s="225" customFormat="1" ht="26.25" customHeight="1" x14ac:dyDescent="0.15">
      <c r="A61" s="224">
        <v>53</v>
      </c>
      <c r="B61" s="396" t="s">
        <v>218</v>
      </c>
      <c r="C61" s="397">
        <v>2041</v>
      </c>
      <c r="D61" s="398" t="s">
        <v>195</v>
      </c>
      <c r="E61" s="398" t="s">
        <v>196</v>
      </c>
      <c r="F61" s="407">
        <v>12000</v>
      </c>
      <c r="G61" s="397" t="s">
        <v>134</v>
      </c>
      <c r="H61" s="400">
        <v>44158</v>
      </c>
      <c r="I61" s="400"/>
      <c r="J61" s="401" t="s">
        <v>311</v>
      </c>
    </row>
    <row r="62" spans="1:10" s="225" customFormat="1" ht="26.25" customHeight="1" x14ac:dyDescent="0.15">
      <c r="A62" s="224">
        <v>54</v>
      </c>
      <c r="B62" s="396" t="s">
        <v>219</v>
      </c>
      <c r="C62" s="397">
        <v>2042</v>
      </c>
      <c r="D62" s="398" t="s">
        <v>195</v>
      </c>
      <c r="E62" s="398" t="s">
        <v>196</v>
      </c>
      <c r="F62" s="407">
        <v>12000</v>
      </c>
      <c r="G62" s="397" t="s">
        <v>134</v>
      </c>
      <c r="H62" s="400">
        <v>44158</v>
      </c>
      <c r="I62" s="400"/>
      <c r="J62" s="401" t="s">
        <v>311</v>
      </c>
    </row>
    <row r="63" spans="1:10" s="225" customFormat="1" ht="26.25" customHeight="1" x14ac:dyDescent="0.15">
      <c r="A63" s="224">
        <v>55</v>
      </c>
      <c r="B63" s="396" t="s">
        <v>220</v>
      </c>
      <c r="C63" s="397">
        <v>2043</v>
      </c>
      <c r="D63" s="398" t="s">
        <v>195</v>
      </c>
      <c r="E63" s="398" t="s">
        <v>196</v>
      </c>
      <c r="F63" s="407">
        <v>30000</v>
      </c>
      <c r="G63" s="397" t="s">
        <v>134</v>
      </c>
      <c r="H63" s="400">
        <v>44158</v>
      </c>
      <c r="I63" s="400"/>
      <c r="J63" s="401" t="s">
        <v>311</v>
      </c>
    </row>
    <row r="64" spans="1:10" s="225" customFormat="1" ht="26.25" customHeight="1" x14ac:dyDescent="0.15">
      <c r="A64" s="224">
        <v>56</v>
      </c>
      <c r="B64" s="396" t="s">
        <v>221</v>
      </c>
      <c r="C64" s="397">
        <v>2044</v>
      </c>
      <c r="D64" s="398" t="s">
        <v>195</v>
      </c>
      <c r="E64" s="398" t="s">
        <v>196</v>
      </c>
      <c r="F64" s="407">
        <v>18000</v>
      </c>
      <c r="G64" s="397" t="s">
        <v>134</v>
      </c>
      <c r="H64" s="400">
        <v>44158</v>
      </c>
      <c r="I64" s="400"/>
      <c r="J64" s="401" t="s">
        <v>311</v>
      </c>
    </row>
    <row r="65" spans="1:10" s="225" customFormat="1" ht="26.25" customHeight="1" x14ac:dyDescent="0.15">
      <c r="A65" s="224">
        <v>57</v>
      </c>
      <c r="B65" s="396" t="s">
        <v>222</v>
      </c>
      <c r="C65" s="397">
        <v>2045</v>
      </c>
      <c r="D65" s="398" t="s">
        <v>195</v>
      </c>
      <c r="E65" s="398" t="s">
        <v>196</v>
      </c>
      <c r="F65" s="407">
        <v>12000</v>
      </c>
      <c r="G65" s="397" t="s">
        <v>134</v>
      </c>
      <c r="H65" s="400">
        <v>44158</v>
      </c>
      <c r="I65" s="400"/>
      <c r="J65" s="401" t="s">
        <v>311</v>
      </c>
    </row>
    <row r="66" spans="1:10" s="225" customFormat="1" ht="26.25" customHeight="1" x14ac:dyDescent="0.15">
      <c r="A66" s="224">
        <v>58</v>
      </c>
      <c r="B66" s="396" t="s">
        <v>223</v>
      </c>
      <c r="C66" s="397">
        <v>2046</v>
      </c>
      <c r="D66" s="398" t="s">
        <v>195</v>
      </c>
      <c r="E66" s="398" t="s">
        <v>196</v>
      </c>
      <c r="F66" s="407">
        <v>12000</v>
      </c>
      <c r="G66" s="397" t="s">
        <v>134</v>
      </c>
      <c r="H66" s="400">
        <v>44158</v>
      </c>
      <c r="I66" s="400"/>
      <c r="J66" s="401" t="s">
        <v>311</v>
      </c>
    </row>
    <row r="67" spans="1:10" s="225" customFormat="1" ht="26.25" customHeight="1" x14ac:dyDescent="0.15">
      <c r="A67" s="224">
        <v>59</v>
      </c>
      <c r="B67" s="396" t="s">
        <v>224</v>
      </c>
      <c r="C67" s="397">
        <v>2047</v>
      </c>
      <c r="D67" s="398" t="s">
        <v>195</v>
      </c>
      <c r="E67" s="398" t="s">
        <v>196</v>
      </c>
      <c r="F67" s="407">
        <v>18000</v>
      </c>
      <c r="G67" s="397" t="s">
        <v>134</v>
      </c>
      <c r="H67" s="400">
        <v>44158</v>
      </c>
      <c r="I67" s="400"/>
      <c r="J67" s="401" t="s">
        <v>311</v>
      </c>
    </row>
    <row r="68" spans="1:10" s="225" customFormat="1" ht="26.25" customHeight="1" x14ac:dyDescent="0.15">
      <c r="A68" s="224">
        <v>60</v>
      </c>
      <c r="B68" s="396" t="s">
        <v>225</v>
      </c>
      <c r="C68" s="397">
        <v>2048</v>
      </c>
      <c r="D68" s="398" t="s">
        <v>195</v>
      </c>
      <c r="E68" s="398" t="s">
        <v>196</v>
      </c>
      <c r="F68" s="407">
        <v>12000</v>
      </c>
      <c r="G68" s="397" t="s">
        <v>134</v>
      </c>
      <c r="H68" s="400">
        <v>44158</v>
      </c>
      <c r="I68" s="400"/>
      <c r="J68" s="401" t="s">
        <v>311</v>
      </c>
    </row>
    <row r="69" spans="1:10" s="225" customFormat="1" ht="26.25" customHeight="1" x14ac:dyDescent="0.15">
      <c r="A69" s="224">
        <v>61</v>
      </c>
      <c r="B69" s="396" t="s">
        <v>226</v>
      </c>
      <c r="C69" s="397">
        <v>2049</v>
      </c>
      <c r="D69" s="398" t="s">
        <v>195</v>
      </c>
      <c r="E69" s="398" t="s">
        <v>196</v>
      </c>
      <c r="F69" s="407">
        <v>12000</v>
      </c>
      <c r="G69" s="397" t="s">
        <v>134</v>
      </c>
      <c r="H69" s="400">
        <v>44158</v>
      </c>
      <c r="I69" s="400"/>
      <c r="J69" s="401" t="s">
        <v>311</v>
      </c>
    </row>
    <row r="70" spans="1:10" s="225" customFormat="1" ht="26.25" customHeight="1" x14ac:dyDescent="0.15">
      <c r="A70" s="224">
        <v>62</v>
      </c>
      <c r="B70" s="396" t="s">
        <v>227</v>
      </c>
      <c r="C70" s="397">
        <v>2050</v>
      </c>
      <c r="D70" s="398" t="s">
        <v>195</v>
      </c>
      <c r="E70" s="398" t="s">
        <v>196</v>
      </c>
      <c r="F70" s="407">
        <v>12000</v>
      </c>
      <c r="G70" s="397" t="s">
        <v>134</v>
      </c>
      <c r="H70" s="400">
        <v>44158</v>
      </c>
      <c r="I70" s="400"/>
      <c r="J70" s="401" t="s">
        <v>311</v>
      </c>
    </row>
    <row r="71" spans="1:10" s="225" customFormat="1" ht="26.25" customHeight="1" x14ac:dyDescent="0.15">
      <c r="A71" s="224">
        <v>63</v>
      </c>
      <c r="B71" s="396" t="s">
        <v>228</v>
      </c>
      <c r="C71" s="397">
        <v>2051</v>
      </c>
      <c r="D71" s="398" t="s">
        <v>195</v>
      </c>
      <c r="E71" s="398" t="s">
        <v>196</v>
      </c>
      <c r="F71" s="407">
        <v>12000</v>
      </c>
      <c r="G71" s="397" t="s">
        <v>134</v>
      </c>
      <c r="H71" s="400">
        <v>44158</v>
      </c>
      <c r="I71" s="400"/>
      <c r="J71" s="401" t="s">
        <v>311</v>
      </c>
    </row>
    <row r="72" spans="1:10" s="225" customFormat="1" ht="26.25" customHeight="1" x14ac:dyDescent="0.15">
      <c r="A72" s="224">
        <v>64</v>
      </c>
      <c r="B72" s="396" t="s">
        <v>230</v>
      </c>
      <c r="C72" s="397">
        <v>2072</v>
      </c>
      <c r="D72" s="398" t="s">
        <v>195</v>
      </c>
      <c r="E72" s="398" t="s">
        <v>196</v>
      </c>
      <c r="F72" s="407">
        <v>52895</v>
      </c>
      <c r="G72" s="397" t="s">
        <v>134</v>
      </c>
      <c r="H72" s="400">
        <v>44166</v>
      </c>
      <c r="I72" s="400">
        <v>44186</v>
      </c>
      <c r="J72" s="401" t="s">
        <v>311</v>
      </c>
    </row>
    <row r="73" spans="1:10" s="225" customFormat="1" ht="26.25" customHeight="1" x14ac:dyDescent="0.15">
      <c r="A73" s="224">
        <v>65</v>
      </c>
      <c r="B73" s="396" t="s">
        <v>346</v>
      </c>
      <c r="C73" s="397">
        <v>55188</v>
      </c>
      <c r="D73" s="398" t="s">
        <v>386</v>
      </c>
      <c r="E73" s="398" t="s">
        <v>407</v>
      </c>
      <c r="F73" s="407">
        <v>973000</v>
      </c>
      <c r="G73" s="397" t="s">
        <v>134</v>
      </c>
      <c r="H73" s="400">
        <v>44195</v>
      </c>
      <c r="I73" s="400">
        <v>44272</v>
      </c>
      <c r="J73" s="401" t="s">
        <v>428</v>
      </c>
    </row>
    <row r="74" spans="1:10" s="225" customFormat="1" ht="26.25" customHeight="1" x14ac:dyDescent="0.15">
      <c r="A74" s="224">
        <v>66</v>
      </c>
      <c r="B74" s="396" t="s">
        <v>166</v>
      </c>
      <c r="C74" s="397">
        <v>56</v>
      </c>
      <c r="D74" s="398" t="s">
        <v>243</v>
      </c>
      <c r="E74" s="398" t="s">
        <v>244</v>
      </c>
      <c r="F74" s="407">
        <v>54067.65</v>
      </c>
      <c r="G74" s="397" t="s">
        <v>134</v>
      </c>
      <c r="H74" s="400">
        <v>44202</v>
      </c>
      <c r="I74" s="400">
        <v>44203</v>
      </c>
      <c r="J74" s="401" t="s">
        <v>427</v>
      </c>
    </row>
    <row r="75" spans="1:10" s="225" customFormat="1" ht="26.25" customHeight="1" x14ac:dyDescent="0.15">
      <c r="A75" s="224">
        <v>67</v>
      </c>
      <c r="B75" s="396" t="s">
        <v>151</v>
      </c>
      <c r="C75" s="397">
        <v>57</v>
      </c>
      <c r="D75" s="398" t="s">
        <v>243</v>
      </c>
      <c r="E75" s="398" t="s">
        <v>245</v>
      </c>
      <c r="F75" s="407">
        <v>50434.27</v>
      </c>
      <c r="G75" s="397" t="s">
        <v>134</v>
      </c>
      <c r="H75" s="400">
        <v>44202</v>
      </c>
      <c r="I75" s="400">
        <v>44203</v>
      </c>
      <c r="J75" s="401" t="s">
        <v>427</v>
      </c>
    </row>
    <row r="76" spans="1:10" s="225" customFormat="1" ht="26.25" customHeight="1" x14ac:dyDescent="0.15">
      <c r="A76" s="224">
        <v>68</v>
      </c>
      <c r="B76" s="396" t="s">
        <v>145</v>
      </c>
      <c r="C76" s="397">
        <v>2</v>
      </c>
      <c r="D76" s="398" t="s">
        <v>387</v>
      </c>
      <c r="E76" s="398" t="s">
        <v>408</v>
      </c>
      <c r="F76" s="407">
        <v>15104</v>
      </c>
      <c r="G76" s="397" t="s">
        <v>134</v>
      </c>
      <c r="H76" s="400">
        <v>44205</v>
      </c>
      <c r="I76" s="400">
        <v>44210</v>
      </c>
      <c r="J76" s="401"/>
    </row>
    <row r="77" spans="1:10" s="225" customFormat="1" ht="26.25" customHeight="1" x14ac:dyDescent="0.15">
      <c r="A77" s="224">
        <v>69</v>
      </c>
      <c r="B77" s="396" t="s">
        <v>251</v>
      </c>
      <c r="C77" s="397">
        <v>139</v>
      </c>
      <c r="D77" s="398" t="s">
        <v>252</v>
      </c>
      <c r="E77" s="398" t="s">
        <v>178</v>
      </c>
      <c r="F77" s="407">
        <v>241449.04</v>
      </c>
      <c r="G77" s="397" t="s">
        <v>134</v>
      </c>
      <c r="H77" s="400">
        <v>44209</v>
      </c>
      <c r="I77" s="400">
        <v>44214</v>
      </c>
      <c r="J77" s="401" t="s">
        <v>427</v>
      </c>
    </row>
    <row r="78" spans="1:10" s="225" customFormat="1" ht="26.25" customHeight="1" x14ac:dyDescent="0.15">
      <c r="A78" s="224">
        <v>70</v>
      </c>
      <c r="B78" s="396" t="s">
        <v>247</v>
      </c>
      <c r="C78" s="397">
        <v>24</v>
      </c>
      <c r="D78" s="398" t="s">
        <v>253</v>
      </c>
      <c r="E78" s="398" t="s">
        <v>254</v>
      </c>
      <c r="F78" s="407">
        <v>300732.14</v>
      </c>
      <c r="G78" s="397" t="s">
        <v>134</v>
      </c>
      <c r="H78" s="400">
        <v>44209</v>
      </c>
      <c r="I78" s="400">
        <v>44210</v>
      </c>
      <c r="J78" s="401" t="s">
        <v>427</v>
      </c>
    </row>
    <row r="79" spans="1:10" s="225" customFormat="1" ht="26.25" customHeight="1" x14ac:dyDescent="0.15">
      <c r="A79" s="224">
        <v>71</v>
      </c>
      <c r="B79" s="396" t="s">
        <v>248</v>
      </c>
      <c r="C79" s="397">
        <v>25</v>
      </c>
      <c r="D79" s="398" t="s">
        <v>253</v>
      </c>
      <c r="E79" s="398" t="s">
        <v>254</v>
      </c>
      <c r="F79" s="407">
        <v>68305.399999999994</v>
      </c>
      <c r="G79" s="397" t="s">
        <v>134</v>
      </c>
      <c r="H79" s="400">
        <v>44209</v>
      </c>
      <c r="I79" s="400">
        <v>44210</v>
      </c>
      <c r="J79" s="401" t="s">
        <v>427</v>
      </c>
    </row>
    <row r="80" spans="1:10" s="225" customFormat="1" ht="26.25" customHeight="1" x14ac:dyDescent="0.15">
      <c r="A80" s="224">
        <v>72</v>
      </c>
      <c r="B80" s="396" t="s">
        <v>257</v>
      </c>
      <c r="C80" s="397">
        <v>77</v>
      </c>
      <c r="D80" s="398" t="s">
        <v>258</v>
      </c>
      <c r="E80" s="398" t="s">
        <v>259</v>
      </c>
      <c r="F80" s="407">
        <v>433125</v>
      </c>
      <c r="G80" s="397" t="s">
        <v>134</v>
      </c>
      <c r="H80" s="400">
        <v>44214</v>
      </c>
      <c r="I80" s="400">
        <v>44224</v>
      </c>
      <c r="J80" s="401" t="s">
        <v>427</v>
      </c>
    </row>
    <row r="81" spans="1:10" s="225" customFormat="1" ht="26.25" customHeight="1" x14ac:dyDescent="0.15">
      <c r="A81" s="224">
        <v>73</v>
      </c>
      <c r="B81" s="396" t="s">
        <v>261</v>
      </c>
      <c r="C81" s="397">
        <v>138</v>
      </c>
      <c r="D81" s="398" t="s">
        <v>262</v>
      </c>
      <c r="E81" s="398" t="s">
        <v>254</v>
      </c>
      <c r="F81" s="407">
        <v>318022.5</v>
      </c>
      <c r="G81" s="397" t="s">
        <v>134</v>
      </c>
      <c r="H81" s="400">
        <v>44217</v>
      </c>
      <c r="I81" s="400">
        <v>44217</v>
      </c>
      <c r="J81" s="401" t="s">
        <v>427</v>
      </c>
    </row>
    <row r="82" spans="1:10" s="225" customFormat="1" ht="26.25" customHeight="1" x14ac:dyDescent="0.15">
      <c r="A82" s="224">
        <v>74</v>
      </c>
      <c r="B82" s="396" t="s">
        <v>264</v>
      </c>
      <c r="C82" s="397">
        <v>490</v>
      </c>
      <c r="D82" s="398" t="s">
        <v>234</v>
      </c>
      <c r="E82" s="398" t="s">
        <v>178</v>
      </c>
      <c r="F82" s="407">
        <v>442975</v>
      </c>
      <c r="G82" s="397" t="s">
        <v>134</v>
      </c>
      <c r="H82" s="400">
        <v>44218</v>
      </c>
      <c r="I82" s="400">
        <v>44222</v>
      </c>
      <c r="J82" s="401"/>
    </row>
    <row r="83" spans="1:10" s="225" customFormat="1" ht="26.25" customHeight="1" x14ac:dyDescent="0.15">
      <c r="A83" s="224">
        <v>75</v>
      </c>
      <c r="B83" s="396" t="s">
        <v>265</v>
      </c>
      <c r="C83" s="397">
        <v>491</v>
      </c>
      <c r="D83" s="398" t="s">
        <v>234</v>
      </c>
      <c r="E83" s="398" t="s">
        <v>178</v>
      </c>
      <c r="F83" s="407">
        <v>154658.1</v>
      </c>
      <c r="G83" s="397" t="s">
        <v>134</v>
      </c>
      <c r="H83" s="400">
        <v>44218</v>
      </c>
      <c r="I83" s="400">
        <v>44222</v>
      </c>
      <c r="J83" s="401"/>
    </row>
    <row r="84" spans="1:10" s="225" customFormat="1" ht="26.25" customHeight="1" x14ac:dyDescent="0.15">
      <c r="A84" s="224">
        <v>76</v>
      </c>
      <c r="B84" s="396" t="s">
        <v>266</v>
      </c>
      <c r="C84" s="397">
        <v>492</v>
      </c>
      <c r="D84" s="398" t="s">
        <v>234</v>
      </c>
      <c r="E84" s="398" t="s">
        <v>178</v>
      </c>
      <c r="F84" s="407">
        <v>50774.6</v>
      </c>
      <c r="G84" s="397" t="s">
        <v>134</v>
      </c>
      <c r="H84" s="400">
        <v>44218</v>
      </c>
      <c r="I84" s="400">
        <v>44222</v>
      </c>
      <c r="J84" s="401"/>
    </row>
    <row r="85" spans="1:10" s="225" customFormat="1" ht="26.25" customHeight="1" x14ac:dyDescent="0.15">
      <c r="A85" s="224">
        <v>77</v>
      </c>
      <c r="B85" s="396" t="s">
        <v>267</v>
      </c>
      <c r="C85" s="397">
        <v>27</v>
      </c>
      <c r="D85" s="398" t="s">
        <v>253</v>
      </c>
      <c r="E85" s="398" t="s">
        <v>254</v>
      </c>
      <c r="F85" s="407">
        <v>29597.79</v>
      </c>
      <c r="G85" s="397" t="s">
        <v>134</v>
      </c>
      <c r="H85" s="400">
        <v>44218</v>
      </c>
      <c r="I85" s="400">
        <v>44222</v>
      </c>
      <c r="J85" s="401" t="s">
        <v>427</v>
      </c>
    </row>
    <row r="86" spans="1:10" s="225" customFormat="1" ht="26.25" customHeight="1" x14ac:dyDescent="0.15">
      <c r="A86" s="224">
        <v>78</v>
      </c>
      <c r="B86" s="396" t="s">
        <v>268</v>
      </c>
      <c r="C86" s="397">
        <v>26</v>
      </c>
      <c r="D86" s="398" t="s">
        <v>253</v>
      </c>
      <c r="E86" s="398" t="s">
        <v>254</v>
      </c>
      <c r="F86" s="407">
        <v>208741.07</v>
      </c>
      <c r="G86" s="397" t="s">
        <v>134</v>
      </c>
      <c r="H86" s="400">
        <v>44222</v>
      </c>
      <c r="I86" s="400">
        <v>44222</v>
      </c>
      <c r="J86" s="401" t="s">
        <v>427</v>
      </c>
    </row>
    <row r="87" spans="1:10" s="225" customFormat="1" ht="26.25" customHeight="1" x14ac:dyDescent="0.15">
      <c r="A87" s="224">
        <v>79</v>
      </c>
      <c r="B87" s="396" t="s">
        <v>154</v>
      </c>
      <c r="C87" s="397">
        <v>59</v>
      </c>
      <c r="D87" s="398" t="s">
        <v>243</v>
      </c>
      <c r="E87" s="398" t="s">
        <v>245</v>
      </c>
      <c r="F87" s="407">
        <v>65508.41</v>
      </c>
      <c r="G87" s="397" t="s">
        <v>134</v>
      </c>
      <c r="H87" s="400">
        <v>44223</v>
      </c>
      <c r="I87" s="400">
        <v>44224</v>
      </c>
      <c r="J87" s="401" t="s">
        <v>427</v>
      </c>
    </row>
    <row r="88" spans="1:10" s="225" customFormat="1" ht="26.25" customHeight="1" x14ac:dyDescent="0.15">
      <c r="A88" s="224">
        <v>80</v>
      </c>
      <c r="B88" s="396" t="s">
        <v>246</v>
      </c>
      <c r="C88" s="397">
        <v>78</v>
      </c>
      <c r="D88" s="398" t="s">
        <v>258</v>
      </c>
      <c r="E88" s="398" t="s">
        <v>259</v>
      </c>
      <c r="F88" s="407">
        <v>936310</v>
      </c>
      <c r="G88" s="397" t="s">
        <v>134</v>
      </c>
      <c r="H88" s="400">
        <v>44223</v>
      </c>
      <c r="I88" s="400">
        <v>44224</v>
      </c>
      <c r="J88" s="401" t="s">
        <v>427</v>
      </c>
    </row>
    <row r="89" spans="1:10" s="225" customFormat="1" ht="26.25" customHeight="1" x14ac:dyDescent="0.15">
      <c r="A89" s="224">
        <v>81</v>
      </c>
      <c r="B89" s="396" t="s">
        <v>269</v>
      </c>
      <c r="C89" s="397">
        <v>79</v>
      </c>
      <c r="D89" s="398" t="s">
        <v>258</v>
      </c>
      <c r="E89" s="398" t="s">
        <v>259</v>
      </c>
      <c r="F89" s="407">
        <v>134685</v>
      </c>
      <c r="G89" s="397" t="s">
        <v>134</v>
      </c>
      <c r="H89" s="400">
        <v>44223</v>
      </c>
      <c r="I89" s="400">
        <v>44224</v>
      </c>
      <c r="J89" s="401" t="s">
        <v>427</v>
      </c>
    </row>
    <row r="90" spans="1:10" s="225" customFormat="1" ht="26.25" customHeight="1" x14ac:dyDescent="0.15">
      <c r="A90" s="224">
        <v>82</v>
      </c>
      <c r="B90" s="396" t="s">
        <v>270</v>
      </c>
      <c r="C90" s="397">
        <v>80</v>
      </c>
      <c r="D90" s="398" t="s">
        <v>258</v>
      </c>
      <c r="E90" s="398" t="s">
        <v>259</v>
      </c>
      <c r="F90" s="407">
        <v>1134231</v>
      </c>
      <c r="G90" s="397" t="s">
        <v>134</v>
      </c>
      <c r="H90" s="400">
        <v>44223</v>
      </c>
      <c r="I90" s="400">
        <v>44224</v>
      </c>
      <c r="J90" s="401" t="s">
        <v>427</v>
      </c>
    </row>
    <row r="91" spans="1:10" s="225" customFormat="1" ht="26.25" customHeight="1" x14ac:dyDescent="0.15">
      <c r="A91" s="224">
        <v>83</v>
      </c>
      <c r="B91" s="396" t="s">
        <v>261</v>
      </c>
      <c r="C91" s="397">
        <v>138</v>
      </c>
      <c r="D91" s="398" t="s">
        <v>271</v>
      </c>
      <c r="E91" s="398" t="s">
        <v>254</v>
      </c>
      <c r="F91" s="407">
        <v>288036.7</v>
      </c>
      <c r="G91" s="397" t="s">
        <v>134</v>
      </c>
      <c r="H91" s="400">
        <v>44224</v>
      </c>
      <c r="I91" s="400">
        <v>44224</v>
      </c>
      <c r="J91" s="401" t="s">
        <v>427</v>
      </c>
    </row>
    <row r="92" spans="1:10" s="225" customFormat="1" ht="26.25" customHeight="1" x14ac:dyDescent="0.15">
      <c r="A92" s="224">
        <v>84</v>
      </c>
      <c r="B92" s="396" t="s">
        <v>272</v>
      </c>
      <c r="C92" s="397">
        <v>500</v>
      </c>
      <c r="D92" s="398" t="s">
        <v>234</v>
      </c>
      <c r="E92" s="398" t="s">
        <v>178</v>
      </c>
      <c r="F92" s="407">
        <v>33272.75</v>
      </c>
      <c r="G92" s="397" t="s">
        <v>134</v>
      </c>
      <c r="H92" s="400">
        <v>44225</v>
      </c>
      <c r="I92" s="400">
        <v>44225</v>
      </c>
      <c r="J92" s="401"/>
    </row>
    <row r="93" spans="1:10" s="225" customFormat="1" ht="26.25" customHeight="1" x14ac:dyDescent="0.15">
      <c r="A93" s="224">
        <v>85</v>
      </c>
      <c r="B93" s="396" t="s">
        <v>273</v>
      </c>
      <c r="C93" s="397">
        <v>501</v>
      </c>
      <c r="D93" s="398" t="s">
        <v>234</v>
      </c>
      <c r="E93" s="398" t="s">
        <v>178</v>
      </c>
      <c r="F93" s="407">
        <v>480926.28</v>
      </c>
      <c r="G93" s="397" t="s">
        <v>134</v>
      </c>
      <c r="H93" s="400">
        <v>44225</v>
      </c>
      <c r="I93" s="400">
        <v>44225</v>
      </c>
      <c r="J93" s="401"/>
    </row>
    <row r="94" spans="1:10" s="225" customFormat="1" ht="26.25" customHeight="1" x14ac:dyDescent="0.15">
      <c r="A94" s="224">
        <v>86</v>
      </c>
      <c r="B94" s="396" t="s">
        <v>274</v>
      </c>
      <c r="C94" s="397">
        <v>502</v>
      </c>
      <c r="D94" s="398" t="s">
        <v>234</v>
      </c>
      <c r="E94" s="398" t="s">
        <v>178</v>
      </c>
      <c r="F94" s="407">
        <v>44786.55</v>
      </c>
      <c r="G94" s="397" t="s">
        <v>134</v>
      </c>
      <c r="H94" s="400">
        <v>44225</v>
      </c>
      <c r="I94" s="400">
        <v>44225</v>
      </c>
      <c r="J94" s="401"/>
    </row>
    <row r="95" spans="1:10" s="225" customFormat="1" ht="26.25" customHeight="1" x14ac:dyDescent="0.15">
      <c r="A95" s="224">
        <v>87</v>
      </c>
      <c r="B95" s="396" t="s">
        <v>347</v>
      </c>
      <c r="C95" s="397">
        <v>58831</v>
      </c>
      <c r="D95" s="398" t="s">
        <v>386</v>
      </c>
      <c r="E95" s="398" t="s">
        <v>407</v>
      </c>
      <c r="F95" s="407">
        <v>1000000</v>
      </c>
      <c r="G95" s="397" t="s">
        <v>134</v>
      </c>
      <c r="H95" s="400">
        <v>44225</v>
      </c>
      <c r="I95" s="400">
        <v>44272</v>
      </c>
      <c r="J95" s="401" t="s">
        <v>428</v>
      </c>
    </row>
    <row r="96" spans="1:10" s="225" customFormat="1" ht="26.25" customHeight="1" x14ac:dyDescent="0.15">
      <c r="A96" s="224">
        <v>88</v>
      </c>
      <c r="B96" s="396" t="s">
        <v>313</v>
      </c>
      <c r="C96" s="409">
        <v>29</v>
      </c>
      <c r="D96" s="398" t="s">
        <v>253</v>
      </c>
      <c r="E96" s="398" t="s">
        <v>254</v>
      </c>
      <c r="F96" s="407">
        <v>401793.6</v>
      </c>
      <c r="G96" s="397" t="s">
        <v>134</v>
      </c>
      <c r="H96" s="400">
        <v>44228</v>
      </c>
      <c r="I96" s="400">
        <v>44230</v>
      </c>
      <c r="J96" s="401" t="s">
        <v>427</v>
      </c>
    </row>
    <row r="97" spans="1:10" s="225" customFormat="1" ht="26.25" customHeight="1" x14ac:dyDescent="0.15">
      <c r="A97" s="224">
        <v>89</v>
      </c>
      <c r="B97" s="396" t="s">
        <v>320</v>
      </c>
      <c r="C97" s="409">
        <v>170</v>
      </c>
      <c r="D97" s="398" t="s">
        <v>321</v>
      </c>
      <c r="E97" s="398" t="s">
        <v>322</v>
      </c>
      <c r="F97" s="407">
        <v>70676.100000000006</v>
      </c>
      <c r="G97" s="397" t="s">
        <v>134</v>
      </c>
      <c r="H97" s="400">
        <v>44229</v>
      </c>
      <c r="I97" s="400"/>
      <c r="J97" s="401"/>
    </row>
    <row r="98" spans="1:10" s="225" customFormat="1" ht="26.25" customHeight="1" x14ac:dyDescent="0.15">
      <c r="A98" s="224">
        <v>90</v>
      </c>
      <c r="B98" s="396" t="s">
        <v>247</v>
      </c>
      <c r="C98" s="397">
        <v>24</v>
      </c>
      <c r="D98" s="398" t="s">
        <v>323</v>
      </c>
      <c r="E98" s="398" t="s">
        <v>324</v>
      </c>
      <c r="F98" s="407">
        <v>145671</v>
      </c>
      <c r="G98" s="397" t="s">
        <v>134</v>
      </c>
      <c r="H98" s="400">
        <v>44200</v>
      </c>
      <c r="I98" s="400">
        <v>44232</v>
      </c>
      <c r="J98" s="401" t="s">
        <v>427</v>
      </c>
    </row>
    <row r="99" spans="1:10" s="225" customFormat="1" ht="26.25" customHeight="1" x14ac:dyDescent="0.15">
      <c r="A99" s="224">
        <v>91</v>
      </c>
      <c r="B99" s="396" t="s">
        <v>326</v>
      </c>
      <c r="C99" s="397">
        <v>69</v>
      </c>
      <c r="D99" s="398" t="s">
        <v>327</v>
      </c>
      <c r="E99" s="398" t="s">
        <v>196</v>
      </c>
      <c r="F99" s="407">
        <v>31790</v>
      </c>
      <c r="G99" s="397" t="s">
        <v>134</v>
      </c>
      <c r="H99" s="400">
        <v>44235</v>
      </c>
      <c r="I99" s="400"/>
      <c r="J99" s="401" t="s">
        <v>427</v>
      </c>
    </row>
    <row r="100" spans="1:10" s="225" customFormat="1" ht="26.25" customHeight="1" x14ac:dyDescent="0.15">
      <c r="A100" s="224">
        <v>92</v>
      </c>
      <c r="B100" s="396" t="s">
        <v>328</v>
      </c>
      <c r="C100" s="397">
        <v>70</v>
      </c>
      <c r="D100" s="398" t="s">
        <v>327</v>
      </c>
      <c r="E100" s="398" t="s">
        <v>196</v>
      </c>
      <c r="F100" s="407">
        <v>18380</v>
      </c>
      <c r="G100" s="397" t="s">
        <v>134</v>
      </c>
      <c r="H100" s="400">
        <v>44235</v>
      </c>
      <c r="I100" s="400"/>
      <c r="J100" s="401" t="s">
        <v>427</v>
      </c>
    </row>
    <row r="101" spans="1:10" s="225" customFormat="1" ht="26.25" customHeight="1" x14ac:dyDescent="0.15">
      <c r="A101" s="224">
        <v>93</v>
      </c>
      <c r="B101" s="396" t="s">
        <v>329</v>
      </c>
      <c r="C101" s="397">
        <v>71</v>
      </c>
      <c r="D101" s="398" t="s">
        <v>327</v>
      </c>
      <c r="E101" s="398" t="s">
        <v>196</v>
      </c>
      <c r="F101" s="407">
        <v>744000</v>
      </c>
      <c r="G101" s="397" t="s">
        <v>134</v>
      </c>
      <c r="H101" s="400">
        <v>44235</v>
      </c>
      <c r="I101" s="400"/>
      <c r="J101" s="401" t="s">
        <v>427</v>
      </c>
    </row>
    <row r="102" spans="1:10" s="225" customFormat="1" ht="26.25" customHeight="1" x14ac:dyDescent="0.15">
      <c r="A102" s="224">
        <v>94</v>
      </c>
      <c r="B102" s="396" t="s">
        <v>330</v>
      </c>
      <c r="C102" s="397">
        <v>32</v>
      </c>
      <c r="D102" s="398" t="s">
        <v>253</v>
      </c>
      <c r="E102" s="398" t="s">
        <v>254</v>
      </c>
      <c r="F102" s="407">
        <v>228565.88</v>
      </c>
      <c r="G102" s="397" t="s">
        <v>134</v>
      </c>
      <c r="H102" s="400">
        <v>44237</v>
      </c>
      <c r="I102" s="400">
        <v>44238</v>
      </c>
      <c r="J102" s="401" t="s">
        <v>427</v>
      </c>
    </row>
    <row r="103" spans="1:10" s="225" customFormat="1" ht="26.25" customHeight="1" x14ac:dyDescent="0.15">
      <c r="A103" s="224">
        <v>95</v>
      </c>
      <c r="B103" s="396" t="s">
        <v>331</v>
      </c>
      <c r="C103" s="397">
        <v>33</v>
      </c>
      <c r="D103" s="398" t="s">
        <v>253</v>
      </c>
      <c r="E103" s="398" t="s">
        <v>254</v>
      </c>
      <c r="F103" s="407">
        <v>28095.69</v>
      </c>
      <c r="G103" s="397" t="s">
        <v>134</v>
      </c>
      <c r="H103" s="400">
        <v>44237</v>
      </c>
      <c r="I103" s="400">
        <v>44238</v>
      </c>
      <c r="J103" s="401" t="s">
        <v>427</v>
      </c>
    </row>
    <row r="104" spans="1:10" s="225" customFormat="1" ht="26.25" customHeight="1" x14ac:dyDescent="0.15">
      <c r="A104" s="224">
        <v>96</v>
      </c>
      <c r="B104" s="396" t="s">
        <v>332</v>
      </c>
      <c r="C104" s="397">
        <v>34</v>
      </c>
      <c r="D104" s="398" t="s">
        <v>253</v>
      </c>
      <c r="E104" s="398" t="s">
        <v>254</v>
      </c>
      <c r="F104" s="407">
        <v>7700.08</v>
      </c>
      <c r="G104" s="397" t="s">
        <v>134</v>
      </c>
      <c r="H104" s="400">
        <v>44237</v>
      </c>
      <c r="I104" s="400">
        <v>44238</v>
      </c>
      <c r="J104" s="401" t="s">
        <v>427</v>
      </c>
    </row>
    <row r="105" spans="1:10" s="225" customFormat="1" ht="26.25" customHeight="1" x14ac:dyDescent="0.15">
      <c r="A105" s="224">
        <v>97</v>
      </c>
      <c r="B105" s="396" t="s">
        <v>334</v>
      </c>
      <c r="C105" s="397">
        <v>35</v>
      </c>
      <c r="D105" s="398" t="s">
        <v>253</v>
      </c>
      <c r="E105" s="398" t="s">
        <v>254</v>
      </c>
      <c r="F105" s="407">
        <v>133931.20000000001</v>
      </c>
      <c r="G105" s="397" t="s">
        <v>134</v>
      </c>
      <c r="H105" s="400">
        <v>44242</v>
      </c>
      <c r="I105" s="400">
        <v>44243</v>
      </c>
      <c r="J105" s="401" t="s">
        <v>427</v>
      </c>
    </row>
    <row r="106" spans="1:10" s="225" customFormat="1" ht="26.25" customHeight="1" x14ac:dyDescent="0.15">
      <c r="A106" s="224">
        <v>98</v>
      </c>
      <c r="B106" s="396" t="s">
        <v>168</v>
      </c>
      <c r="C106" s="409">
        <v>60</v>
      </c>
      <c r="D106" s="398" t="s">
        <v>243</v>
      </c>
      <c r="E106" s="398" t="s">
        <v>324</v>
      </c>
      <c r="F106" s="407">
        <v>32938.76</v>
      </c>
      <c r="G106" s="397" t="s">
        <v>134</v>
      </c>
      <c r="H106" s="400">
        <v>44243</v>
      </c>
      <c r="I106" s="400">
        <v>44245</v>
      </c>
      <c r="J106" s="401" t="s">
        <v>427</v>
      </c>
    </row>
    <row r="107" spans="1:10" s="225" customFormat="1" ht="26.25" customHeight="1" x14ac:dyDescent="0.15">
      <c r="A107" s="224">
        <v>99</v>
      </c>
      <c r="B107" s="396" t="s">
        <v>155</v>
      </c>
      <c r="C107" s="397">
        <v>61</v>
      </c>
      <c r="D107" s="398" t="s">
        <v>243</v>
      </c>
      <c r="E107" s="398" t="s">
        <v>324</v>
      </c>
      <c r="F107" s="407">
        <v>16719.18</v>
      </c>
      <c r="G107" s="397" t="s">
        <v>134</v>
      </c>
      <c r="H107" s="400">
        <v>44243</v>
      </c>
      <c r="I107" s="400">
        <v>44244</v>
      </c>
      <c r="J107" s="401" t="s">
        <v>427</v>
      </c>
    </row>
    <row r="108" spans="1:10" s="225" customFormat="1" ht="26.25" customHeight="1" x14ac:dyDescent="0.15">
      <c r="A108" s="224">
        <v>100</v>
      </c>
      <c r="B108" s="396" t="s">
        <v>348</v>
      </c>
      <c r="C108" s="397">
        <v>255</v>
      </c>
      <c r="D108" s="398" t="s">
        <v>388</v>
      </c>
      <c r="E108" s="398" t="s">
        <v>409</v>
      </c>
      <c r="F108" s="407">
        <v>54733.14</v>
      </c>
      <c r="G108" s="397" t="s">
        <v>134</v>
      </c>
      <c r="H108" s="400">
        <v>44245</v>
      </c>
      <c r="I108" s="400"/>
      <c r="J108" s="401"/>
    </row>
    <row r="109" spans="1:10" s="225" customFormat="1" ht="26.25" customHeight="1" x14ac:dyDescent="0.15">
      <c r="A109" s="224">
        <v>101</v>
      </c>
      <c r="B109" s="396" t="s">
        <v>349</v>
      </c>
      <c r="C109" s="397">
        <v>256</v>
      </c>
      <c r="D109" s="398" t="s">
        <v>388</v>
      </c>
      <c r="E109" s="398" t="s">
        <v>410</v>
      </c>
      <c r="F109" s="407">
        <v>54733.14</v>
      </c>
      <c r="G109" s="397" t="s">
        <v>134</v>
      </c>
      <c r="H109" s="400">
        <v>44245</v>
      </c>
      <c r="I109" s="400"/>
      <c r="J109" s="401"/>
    </row>
    <row r="110" spans="1:10" s="225" customFormat="1" ht="26.25" customHeight="1" x14ac:dyDescent="0.15">
      <c r="A110" s="224">
        <v>102</v>
      </c>
      <c r="B110" s="396" t="s">
        <v>334</v>
      </c>
      <c r="C110" s="397">
        <v>35</v>
      </c>
      <c r="D110" s="398" t="s">
        <v>336</v>
      </c>
      <c r="E110" s="398" t="s">
        <v>178</v>
      </c>
      <c r="F110" s="407">
        <v>229550</v>
      </c>
      <c r="G110" s="397" t="s">
        <v>134</v>
      </c>
      <c r="H110" s="400">
        <v>44249</v>
      </c>
      <c r="I110" s="400"/>
      <c r="J110" s="401"/>
    </row>
    <row r="111" spans="1:10" s="225" customFormat="1" ht="26.25" customHeight="1" x14ac:dyDescent="0.15">
      <c r="A111" s="224">
        <v>103</v>
      </c>
      <c r="B111" s="396" t="s">
        <v>337</v>
      </c>
      <c r="C111" s="397">
        <v>36</v>
      </c>
      <c r="D111" s="398" t="s">
        <v>253</v>
      </c>
      <c r="E111" s="398" t="s">
        <v>254</v>
      </c>
      <c r="F111" s="407">
        <v>78820.160000000003</v>
      </c>
      <c r="G111" s="397" t="s">
        <v>134</v>
      </c>
      <c r="H111" s="400">
        <v>44249</v>
      </c>
      <c r="I111" s="400">
        <v>44250</v>
      </c>
      <c r="J111" s="401" t="s">
        <v>427</v>
      </c>
    </row>
    <row r="112" spans="1:10" s="225" customFormat="1" ht="26.25" customHeight="1" x14ac:dyDescent="0.15">
      <c r="A112" s="224">
        <v>104</v>
      </c>
      <c r="B112" s="396" t="s">
        <v>236</v>
      </c>
      <c r="C112" s="397">
        <v>15</v>
      </c>
      <c r="D112" s="398" t="s">
        <v>240</v>
      </c>
      <c r="E112" s="398" t="s">
        <v>174</v>
      </c>
      <c r="F112" s="407">
        <v>117612.74</v>
      </c>
      <c r="G112" s="397" t="s">
        <v>134</v>
      </c>
      <c r="H112" s="400">
        <v>44249</v>
      </c>
      <c r="I112" s="400">
        <v>44258</v>
      </c>
      <c r="J112" s="401"/>
    </row>
    <row r="113" spans="1:10" s="225" customFormat="1" ht="26.25" customHeight="1" x14ac:dyDescent="0.15">
      <c r="A113" s="224">
        <v>105</v>
      </c>
      <c r="B113" s="396" t="s">
        <v>338</v>
      </c>
      <c r="C113" s="397">
        <v>16</v>
      </c>
      <c r="D113" s="398" t="s">
        <v>240</v>
      </c>
      <c r="E113" s="398" t="s">
        <v>174</v>
      </c>
      <c r="F113" s="407">
        <v>155679</v>
      </c>
      <c r="G113" s="397" t="s">
        <v>134</v>
      </c>
      <c r="H113" s="400">
        <v>44249</v>
      </c>
      <c r="I113" s="400">
        <v>44260</v>
      </c>
      <c r="J113" s="401"/>
    </row>
    <row r="114" spans="1:10" s="225" customFormat="1" ht="26.25" customHeight="1" x14ac:dyDescent="0.15">
      <c r="A114" s="224">
        <v>106</v>
      </c>
      <c r="B114" s="396" t="s">
        <v>339</v>
      </c>
      <c r="C114" s="397">
        <v>140</v>
      </c>
      <c r="D114" s="398" t="s">
        <v>252</v>
      </c>
      <c r="E114" s="398" t="s">
        <v>178</v>
      </c>
      <c r="F114" s="407">
        <v>71715.63</v>
      </c>
      <c r="G114" s="397" t="s">
        <v>134</v>
      </c>
      <c r="H114" s="400">
        <v>44250</v>
      </c>
      <c r="I114" s="400">
        <v>44252</v>
      </c>
      <c r="J114" s="401" t="s">
        <v>427</v>
      </c>
    </row>
    <row r="115" spans="1:10" s="225" customFormat="1" ht="26.25" customHeight="1" x14ac:dyDescent="0.15">
      <c r="A115" s="224">
        <v>107</v>
      </c>
      <c r="B115" s="396" t="s">
        <v>328</v>
      </c>
      <c r="C115" s="409">
        <v>70</v>
      </c>
      <c r="D115" s="398" t="s">
        <v>189</v>
      </c>
      <c r="E115" s="398" t="s">
        <v>190</v>
      </c>
      <c r="F115" s="407">
        <v>2370912.5</v>
      </c>
      <c r="G115" s="397" t="s">
        <v>134</v>
      </c>
      <c r="H115" s="400">
        <v>44250</v>
      </c>
      <c r="I115" s="400">
        <v>44252</v>
      </c>
      <c r="J115" s="401" t="s">
        <v>427</v>
      </c>
    </row>
    <row r="116" spans="1:10" s="225" customFormat="1" ht="26.25" customHeight="1" x14ac:dyDescent="0.15">
      <c r="A116" s="224">
        <v>108</v>
      </c>
      <c r="B116" s="396" t="s">
        <v>340</v>
      </c>
      <c r="C116" s="409">
        <v>81</v>
      </c>
      <c r="D116" s="398" t="s">
        <v>258</v>
      </c>
      <c r="E116" s="398" t="s">
        <v>259</v>
      </c>
      <c r="F116" s="407">
        <v>605000</v>
      </c>
      <c r="G116" s="397" t="s">
        <v>134</v>
      </c>
      <c r="H116" s="400">
        <v>44252</v>
      </c>
      <c r="I116" s="400">
        <v>44252</v>
      </c>
      <c r="J116" s="401" t="s">
        <v>427</v>
      </c>
    </row>
    <row r="117" spans="1:10" s="225" customFormat="1" ht="26.25" customHeight="1" x14ac:dyDescent="0.15">
      <c r="A117" s="224">
        <v>109</v>
      </c>
      <c r="B117" s="396" t="s">
        <v>241</v>
      </c>
      <c r="C117" s="397">
        <v>156</v>
      </c>
      <c r="D117" s="398" t="s">
        <v>271</v>
      </c>
      <c r="E117" s="398" t="s">
        <v>254</v>
      </c>
      <c r="F117" s="407">
        <v>156799.4</v>
      </c>
      <c r="G117" s="397" t="s">
        <v>134</v>
      </c>
      <c r="H117" s="400">
        <v>44252</v>
      </c>
      <c r="I117" s="400">
        <v>44252</v>
      </c>
      <c r="J117" s="401" t="s">
        <v>427</v>
      </c>
    </row>
    <row r="118" spans="1:10" s="225" customFormat="1" ht="26.25" customHeight="1" x14ac:dyDescent="0.15">
      <c r="A118" s="224">
        <v>110</v>
      </c>
      <c r="B118" s="396" t="s">
        <v>350</v>
      </c>
      <c r="C118" s="397">
        <v>1146</v>
      </c>
      <c r="D118" s="398" t="s">
        <v>389</v>
      </c>
      <c r="E118" s="398" t="s">
        <v>255</v>
      </c>
      <c r="F118" s="407">
        <v>967057.2</v>
      </c>
      <c r="G118" s="397" t="s">
        <v>134</v>
      </c>
      <c r="H118" s="400">
        <v>44252</v>
      </c>
      <c r="I118" s="400"/>
      <c r="J118" s="401" t="s">
        <v>427</v>
      </c>
    </row>
    <row r="119" spans="1:10" s="225" customFormat="1" ht="26.25" customHeight="1" x14ac:dyDescent="0.15">
      <c r="A119" s="224">
        <v>111</v>
      </c>
      <c r="B119" s="396" t="s">
        <v>351</v>
      </c>
      <c r="C119" s="397">
        <v>4</v>
      </c>
      <c r="D119" s="398" t="s">
        <v>229</v>
      </c>
      <c r="E119" s="398" t="s">
        <v>411</v>
      </c>
      <c r="F119" s="407">
        <v>26891.02</v>
      </c>
      <c r="G119" s="397" t="s">
        <v>134</v>
      </c>
      <c r="H119" s="400">
        <v>44256</v>
      </c>
      <c r="I119" s="400"/>
      <c r="J119" s="401"/>
    </row>
    <row r="120" spans="1:10" s="225" customFormat="1" ht="26.25" customHeight="1" x14ac:dyDescent="0.15">
      <c r="A120" s="224">
        <v>112</v>
      </c>
      <c r="B120" s="396" t="s">
        <v>338</v>
      </c>
      <c r="C120" s="409">
        <v>16</v>
      </c>
      <c r="D120" s="398" t="s">
        <v>390</v>
      </c>
      <c r="E120" s="398" t="s">
        <v>412</v>
      </c>
      <c r="F120" s="407">
        <v>2944169.2</v>
      </c>
      <c r="G120" s="397" t="s">
        <v>134</v>
      </c>
      <c r="H120" s="400">
        <v>44256</v>
      </c>
      <c r="I120" s="400"/>
      <c r="J120" s="401" t="s">
        <v>427</v>
      </c>
    </row>
    <row r="121" spans="1:10" s="225" customFormat="1" ht="26.25" customHeight="1" x14ac:dyDescent="0.15">
      <c r="A121" s="224">
        <v>113</v>
      </c>
      <c r="B121" s="396" t="s">
        <v>246</v>
      </c>
      <c r="C121" s="397">
        <v>78</v>
      </c>
      <c r="D121" s="398" t="s">
        <v>189</v>
      </c>
      <c r="E121" s="398" t="s">
        <v>190</v>
      </c>
      <c r="F121" s="407">
        <v>244350</v>
      </c>
      <c r="G121" s="397" t="s">
        <v>134</v>
      </c>
      <c r="H121" s="400">
        <v>44256</v>
      </c>
      <c r="I121" s="400">
        <v>44257</v>
      </c>
      <c r="J121" s="401" t="s">
        <v>427</v>
      </c>
    </row>
    <row r="122" spans="1:10" s="225" customFormat="1" ht="26.25" customHeight="1" x14ac:dyDescent="0.15">
      <c r="A122" s="224">
        <v>114</v>
      </c>
      <c r="B122" s="396" t="s">
        <v>319</v>
      </c>
      <c r="C122" s="397">
        <v>48</v>
      </c>
      <c r="D122" s="398" t="s">
        <v>238</v>
      </c>
      <c r="E122" s="398" t="s">
        <v>178</v>
      </c>
      <c r="F122" s="407">
        <v>117299.08</v>
      </c>
      <c r="G122" s="397" t="s">
        <v>134</v>
      </c>
      <c r="H122" s="400">
        <v>44257</v>
      </c>
      <c r="I122" s="400">
        <v>44258</v>
      </c>
      <c r="J122" s="401"/>
    </row>
    <row r="123" spans="1:10" s="225" customFormat="1" ht="26.25" customHeight="1" x14ac:dyDescent="0.15">
      <c r="A123" s="224">
        <v>115</v>
      </c>
      <c r="B123" s="396" t="s">
        <v>352</v>
      </c>
      <c r="C123" s="397">
        <v>186</v>
      </c>
      <c r="D123" s="398" t="s">
        <v>391</v>
      </c>
      <c r="E123" s="398" t="s">
        <v>324</v>
      </c>
      <c r="F123" s="407">
        <v>8968</v>
      </c>
      <c r="G123" s="397" t="s">
        <v>134</v>
      </c>
      <c r="H123" s="400">
        <v>44257</v>
      </c>
      <c r="I123" s="400">
        <v>44258</v>
      </c>
      <c r="J123" s="401" t="s">
        <v>427</v>
      </c>
    </row>
    <row r="124" spans="1:10" s="225" customFormat="1" ht="26.25" customHeight="1" x14ac:dyDescent="0.15">
      <c r="A124" s="224">
        <v>116</v>
      </c>
      <c r="B124" s="396" t="s">
        <v>314</v>
      </c>
      <c r="C124" s="397">
        <v>37</v>
      </c>
      <c r="D124" s="398" t="s">
        <v>253</v>
      </c>
      <c r="E124" s="398" t="s">
        <v>254</v>
      </c>
      <c r="F124" s="407">
        <v>39247.82</v>
      </c>
      <c r="G124" s="397" t="s">
        <v>134</v>
      </c>
      <c r="H124" s="400">
        <v>44257</v>
      </c>
      <c r="I124" s="400">
        <v>44258</v>
      </c>
      <c r="J124" s="401" t="s">
        <v>427</v>
      </c>
    </row>
    <row r="125" spans="1:10" s="225" customFormat="1" ht="26.25" customHeight="1" x14ac:dyDescent="0.15">
      <c r="A125" s="224">
        <v>117</v>
      </c>
      <c r="B125" s="396" t="s">
        <v>353</v>
      </c>
      <c r="C125" s="409">
        <v>177</v>
      </c>
      <c r="D125" s="398" t="s">
        <v>321</v>
      </c>
      <c r="E125" s="398" t="s">
        <v>413</v>
      </c>
      <c r="F125" s="407">
        <v>70676.100000000006</v>
      </c>
      <c r="G125" s="397" t="s">
        <v>134</v>
      </c>
      <c r="H125" s="400">
        <v>44257</v>
      </c>
      <c r="I125" s="400"/>
      <c r="J125" s="401"/>
    </row>
    <row r="126" spans="1:10" s="225" customFormat="1" ht="26.25" customHeight="1" x14ac:dyDescent="0.15">
      <c r="A126" s="224">
        <v>118</v>
      </c>
      <c r="B126" s="396" t="s">
        <v>354</v>
      </c>
      <c r="C126" s="409">
        <v>91661</v>
      </c>
      <c r="D126" s="398" t="s">
        <v>263</v>
      </c>
      <c r="E126" s="398" t="s">
        <v>333</v>
      </c>
      <c r="F126" s="407">
        <v>4504.95</v>
      </c>
      <c r="G126" s="397" t="s">
        <v>134</v>
      </c>
      <c r="H126" s="400">
        <v>44257</v>
      </c>
      <c r="I126" s="400"/>
      <c r="J126" s="401"/>
    </row>
    <row r="127" spans="1:10" s="225" customFormat="1" ht="26.25" customHeight="1" x14ac:dyDescent="0.15">
      <c r="A127" s="224">
        <v>119</v>
      </c>
      <c r="B127" s="396" t="s">
        <v>355</v>
      </c>
      <c r="C127" s="409">
        <v>5</v>
      </c>
      <c r="D127" s="398" t="s">
        <v>392</v>
      </c>
      <c r="E127" s="398" t="s">
        <v>411</v>
      </c>
      <c r="F127" s="407">
        <v>30921.79</v>
      </c>
      <c r="G127" s="397" t="s">
        <v>134</v>
      </c>
      <c r="H127" s="400">
        <v>44257</v>
      </c>
      <c r="I127" s="400"/>
      <c r="J127" s="401"/>
    </row>
    <row r="128" spans="1:10" s="225" customFormat="1" ht="26.25" customHeight="1" x14ac:dyDescent="0.15">
      <c r="A128" s="224">
        <v>120</v>
      </c>
      <c r="B128" s="396" t="s">
        <v>315</v>
      </c>
      <c r="C128" s="409">
        <v>39</v>
      </c>
      <c r="D128" s="398" t="s">
        <v>253</v>
      </c>
      <c r="E128" s="398" t="s">
        <v>254</v>
      </c>
      <c r="F128" s="407">
        <v>13583.85</v>
      </c>
      <c r="G128" s="397" t="s">
        <v>134</v>
      </c>
      <c r="H128" s="400">
        <v>44258</v>
      </c>
      <c r="I128" s="400">
        <v>44258</v>
      </c>
      <c r="J128" s="401" t="s">
        <v>427</v>
      </c>
    </row>
    <row r="129" spans="1:10" s="225" customFormat="1" ht="26.25" customHeight="1" x14ac:dyDescent="0.15">
      <c r="A129" s="224">
        <v>121</v>
      </c>
      <c r="B129" s="396" t="s">
        <v>270</v>
      </c>
      <c r="C129" s="409">
        <v>80</v>
      </c>
      <c r="D129" s="398" t="s">
        <v>327</v>
      </c>
      <c r="E129" s="398" t="s">
        <v>196</v>
      </c>
      <c r="F129" s="407">
        <v>960000</v>
      </c>
      <c r="G129" s="397" t="s">
        <v>134</v>
      </c>
      <c r="H129" s="400">
        <v>44258</v>
      </c>
      <c r="I129" s="400">
        <v>44281</v>
      </c>
      <c r="J129" s="401"/>
    </row>
    <row r="130" spans="1:10" s="225" customFormat="1" ht="26.25" customHeight="1" x14ac:dyDescent="0.15">
      <c r="A130" s="224">
        <v>122</v>
      </c>
      <c r="B130" s="396" t="s">
        <v>356</v>
      </c>
      <c r="C130" s="409">
        <v>262</v>
      </c>
      <c r="D130" s="398" t="s">
        <v>388</v>
      </c>
      <c r="E130" s="398" t="s">
        <v>411</v>
      </c>
      <c r="F130" s="407">
        <v>54733.14</v>
      </c>
      <c r="G130" s="397" t="s">
        <v>134</v>
      </c>
      <c r="H130" s="400">
        <v>44258</v>
      </c>
      <c r="I130" s="400"/>
      <c r="J130" s="401"/>
    </row>
    <row r="131" spans="1:10" s="225" customFormat="1" ht="26.25" customHeight="1" x14ac:dyDescent="0.15">
      <c r="A131" s="224">
        <v>123</v>
      </c>
      <c r="B131" s="396" t="s">
        <v>169</v>
      </c>
      <c r="C131" s="397">
        <v>62</v>
      </c>
      <c r="D131" s="398" t="s">
        <v>243</v>
      </c>
      <c r="E131" s="398" t="s">
        <v>324</v>
      </c>
      <c r="F131" s="407">
        <v>61224.77</v>
      </c>
      <c r="G131" s="397" t="s">
        <v>134</v>
      </c>
      <c r="H131" s="400">
        <v>44259</v>
      </c>
      <c r="I131" s="400">
        <v>44260</v>
      </c>
      <c r="J131" s="401" t="s">
        <v>427</v>
      </c>
    </row>
    <row r="132" spans="1:10" s="225" customFormat="1" ht="26.25" customHeight="1" x14ac:dyDescent="0.15">
      <c r="A132" s="224">
        <v>124</v>
      </c>
      <c r="B132" s="396" t="s">
        <v>156</v>
      </c>
      <c r="C132" s="397">
        <v>63</v>
      </c>
      <c r="D132" s="398" t="s">
        <v>243</v>
      </c>
      <c r="E132" s="398" t="s">
        <v>324</v>
      </c>
      <c r="F132" s="407">
        <v>22018.3</v>
      </c>
      <c r="G132" s="397" t="s">
        <v>134</v>
      </c>
      <c r="H132" s="400">
        <v>44259</v>
      </c>
      <c r="I132" s="400">
        <v>44260</v>
      </c>
      <c r="J132" s="401" t="s">
        <v>427</v>
      </c>
    </row>
    <row r="133" spans="1:10" s="225" customFormat="1" ht="26.25" customHeight="1" x14ac:dyDescent="0.15">
      <c r="A133" s="224">
        <v>125</v>
      </c>
      <c r="B133" s="396" t="s">
        <v>357</v>
      </c>
      <c r="C133" s="397">
        <v>5467</v>
      </c>
      <c r="D133" s="398" t="s">
        <v>325</v>
      </c>
      <c r="E133" s="398" t="s">
        <v>255</v>
      </c>
      <c r="F133" s="407">
        <v>10994.69</v>
      </c>
      <c r="G133" s="397" t="s">
        <v>134</v>
      </c>
      <c r="H133" s="400">
        <v>44259</v>
      </c>
      <c r="I133" s="400"/>
      <c r="J133" s="401"/>
    </row>
    <row r="134" spans="1:10" s="225" customFormat="1" ht="33" customHeight="1" x14ac:dyDescent="0.15">
      <c r="A134" s="224">
        <v>126</v>
      </c>
      <c r="B134" s="396" t="s">
        <v>358</v>
      </c>
      <c r="C134" s="397">
        <v>14470</v>
      </c>
      <c r="D134" s="398" t="s">
        <v>393</v>
      </c>
      <c r="E134" s="398" t="s">
        <v>414</v>
      </c>
      <c r="F134" s="407">
        <v>469353</v>
      </c>
      <c r="G134" s="397" t="s">
        <v>134</v>
      </c>
      <c r="H134" s="400">
        <v>44260</v>
      </c>
      <c r="I134" s="400"/>
      <c r="J134" s="401" t="s">
        <v>428</v>
      </c>
    </row>
    <row r="135" spans="1:10" s="225" customFormat="1" ht="26.25" customHeight="1" x14ac:dyDescent="0.15">
      <c r="A135" s="224">
        <v>127</v>
      </c>
      <c r="B135" s="396" t="s">
        <v>326</v>
      </c>
      <c r="C135" s="397">
        <v>69</v>
      </c>
      <c r="D135" s="398" t="s">
        <v>152</v>
      </c>
      <c r="E135" s="398" t="s">
        <v>310</v>
      </c>
      <c r="F135" s="407">
        <v>51176.12</v>
      </c>
      <c r="G135" s="397" t="s">
        <v>134</v>
      </c>
      <c r="H135" s="400">
        <v>44260</v>
      </c>
      <c r="I135" s="400"/>
      <c r="J135" s="401"/>
    </row>
    <row r="136" spans="1:10" s="225" customFormat="1" ht="26.25" customHeight="1" x14ac:dyDescent="0.15">
      <c r="A136" s="224">
        <v>128</v>
      </c>
      <c r="B136" s="396" t="s">
        <v>328</v>
      </c>
      <c r="C136" s="397">
        <v>70</v>
      </c>
      <c r="D136" s="398" t="s">
        <v>152</v>
      </c>
      <c r="E136" s="398" t="s">
        <v>310</v>
      </c>
      <c r="F136" s="407">
        <v>51176.12</v>
      </c>
      <c r="G136" s="397" t="s">
        <v>134</v>
      </c>
      <c r="H136" s="400">
        <v>44260</v>
      </c>
      <c r="I136" s="400"/>
      <c r="J136" s="401"/>
    </row>
    <row r="137" spans="1:10" s="225" customFormat="1" ht="26.25" customHeight="1" x14ac:dyDescent="0.15">
      <c r="A137" s="224">
        <v>129</v>
      </c>
      <c r="B137" s="396" t="s">
        <v>329</v>
      </c>
      <c r="C137" s="397">
        <v>71</v>
      </c>
      <c r="D137" s="398" t="s">
        <v>152</v>
      </c>
      <c r="E137" s="398" t="s">
        <v>310</v>
      </c>
      <c r="F137" s="407">
        <v>51176.12</v>
      </c>
      <c r="G137" s="397" t="s">
        <v>134</v>
      </c>
      <c r="H137" s="400">
        <v>44260</v>
      </c>
      <c r="I137" s="400"/>
      <c r="J137" s="401"/>
    </row>
    <row r="138" spans="1:10" s="225" customFormat="1" ht="26.25" customHeight="1" x14ac:dyDescent="0.15">
      <c r="A138" s="224">
        <v>130</v>
      </c>
      <c r="B138" s="396" t="s">
        <v>359</v>
      </c>
      <c r="C138" s="397">
        <v>72</v>
      </c>
      <c r="D138" s="398" t="s">
        <v>152</v>
      </c>
      <c r="E138" s="398" t="s">
        <v>310</v>
      </c>
      <c r="F138" s="407">
        <v>51176.12</v>
      </c>
      <c r="G138" s="397" t="s">
        <v>134</v>
      </c>
      <c r="H138" s="400">
        <v>44260</v>
      </c>
      <c r="I138" s="400"/>
      <c r="J138" s="401"/>
    </row>
    <row r="139" spans="1:10" s="225" customFormat="1" ht="26.25" customHeight="1" x14ac:dyDescent="0.15">
      <c r="A139" s="224">
        <v>131</v>
      </c>
      <c r="B139" s="396" t="s">
        <v>360</v>
      </c>
      <c r="C139" s="397">
        <v>73</v>
      </c>
      <c r="D139" s="398" t="s">
        <v>152</v>
      </c>
      <c r="E139" s="398" t="s">
        <v>310</v>
      </c>
      <c r="F139" s="407">
        <v>51176.12</v>
      </c>
      <c r="G139" s="397" t="s">
        <v>134</v>
      </c>
      <c r="H139" s="400">
        <v>44260</v>
      </c>
      <c r="I139" s="400"/>
      <c r="J139" s="401"/>
    </row>
    <row r="140" spans="1:10" s="225" customFormat="1" ht="26.25" customHeight="1" x14ac:dyDescent="0.15">
      <c r="A140" s="224">
        <v>132</v>
      </c>
      <c r="B140" s="396" t="s">
        <v>361</v>
      </c>
      <c r="C140" s="397">
        <v>74</v>
      </c>
      <c r="D140" s="398" t="s">
        <v>152</v>
      </c>
      <c r="E140" s="398" t="s">
        <v>310</v>
      </c>
      <c r="F140" s="407">
        <v>51176.12</v>
      </c>
      <c r="G140" s="397" t="s">
        <v>134</v>
      </c>
      <c r="H140" s="400">
        <v>44260</v>
      </c>
      <c r="I140" s="400"/>
      <c r="J140" s="401"/>
    </row>
    <row r="141" spans="1:10" s="225" customFormat="1" ht="26.25" customHeight="1" x14ac:dyDescent="0.15">
      <c r="A141" s="224">
        <v>133</v>
      </c>
      <c r="B141" s="396" t="s">
        <v>362</v>
      </c>
      <c r="C141" s="397">
        <v>75</v>
      </c>
      <c r="D141" s="398" t="s">
        <v>152</v>
      </c>
      <c r="E141" s="398" t="s">
        <v>310</v>
      </c>
      <c r="F141" s="407">
        <v>51176.12</v>
      </c>
      <c r="G141" s="397" t="s">
        <v>134</v>
      </c>
      <c r="H141" s="400">
        <v>44260</v>
      </c>
      <c r="I141" s="400"/>
      <c r="J141" s="401"/>
    </row>
    <row r="142" spans="1:10" s="225" customFormat="1" ht="26.25" customHeight="1" x14ac:dyDescent="0.15">
      <c r="A142" s="224">
        <v>134</v>
      </c>
      <c r="B142" s="396" t="s">
        <v>363</v>
      </c>
      <c r="C142" s="397">
        <v>76</v>
      </c>
      <c r="D142" s="398" t="s">
        <v>152</v>
      </c>
      <c r="E142" s="398" t="s">
        <v>310</v>
      </c>
      <c r="F142" s="407">
        <v>51176.12</v>
      </c>
      <c r="G142" s="397" t="s">
        <v>134</v>
      </c>
      <c r="H142" s="400">
        <v>44260</v>
      </c>
      <c r="I142" s="400"/>
      <c r="J142" s="401"/>
    </row>
    <row r="143" spans="1:10" s="225" customFormat="1" ht="26.25" customHeight="1" x14ac:dyDescent="0.15">
      <c r="A143" s="224">
        <v>135</v>
      </c>
      <c r="B143" s="396" t="s">
        <v>257</v>
      </c>
      <c r="C143" s="397">
        <v>77</v>
      </c>
      <c r="D143" s="398" t="s">
        <v>152</v>
      </c>
      <c r="E143" s="398" t="s">
        <v>310</v>
      </c>
      <c r="F143" s="407">
        <v>51176.12</v>
      </c>
      <c r="G143" s="397" t="s">
        <v>134</v>
      </c>
      <c r="H143" s="400">
        <v>44260</v>
      </c>
      <c r="I143" s="400"/>
      <c r="J143" s="401"/>
    </row>
    <row r="144" spans="1:10" s="225" customFormat="1" ht="26.25" customHeight="1" x14ac:dyDescent="0.15">
      <c r="A144" s="224">
        <v>136</v>
      </c>
      <c r="B144" s="396" t="s">
        <v>246</v>
      </c>
      <c r="C144" s="397">
        <v>78</v>
      </c>
      <c r="D144" s="398" t="s">
        <v>152</v>
      </c>
      <c r="E144" s="398" t="s">
        <v>310</v>
      </c>
      <c r="F144" s="407">
        <v>51176.12</v>
      </c>
      <c r="G144" s="397" t="s">
        <v>134</v>
      </c>
      <c r="H144" s="400">
        <v>44260</v>
      </c>
      <c r="I144" s="400"/>
      <c r="J144" s="401"/>
    </row>
    <row r="145" spans="1:10" s="225" customFormat="1" ht="26.25" customHeight="1" x14ac:dyDescent="0.15">
      <c r="A145" s="224">
        <v>137</v>
      </c>
      <c r="B145" s="396" t="s">
        <v>269</v>
      </c>
      <c r="C145" s="397">
        <v>79</v>
      </c>
      <c r="D145" s="398" t="s">
        <v>152</v>
      </c>
      <c r="E145" s="398" t="s">
        <v>310</v>
      </c>
      <c r="F145" s="407">
        <v>51176.12</v>
      </c>
      <c r="G145" s="397" t="s">
        <v>134</v>
      </c>
      <c r="H145" s="400">
        <v>44260</v>
      </c>
      <c r="I145" s="400"/>
      <c r="J145" s="401"/>
    </row>
    <row r="146" spans="1:10" s="225" customFormat="1" ht="26.25" customHeight="1" x14ac:dyDescent="0.15">
      <c r="A146" s="224">
        <v>138</v>
      </c>
      <c r="B146" s="396" t="s">
        <v>340</v>
      </c>
      <c r="C146" s="397">
        <v>81</v>
      </c>
      <c r="D146" s="398" t="s">
        <v>327</v>
      </c>
      <c r="E146" s="398" t="s">
        <v>196</v>
      </c>
      <c r="F146" s="407">
        <v>157400</v>
      </c>
      <c r="G146" s="397" t="s">
        <v>134</v>
      </c>
      <c r="H146" s="400">
        <v>44263</v>
      </c>
      <c r="I146" s="400">
        <v>44281</v>
      </c>
      <c r="J146" s="401"/>
    </row>
    <row r="147" spans="1:10" s="225" customFormat="1" ht="26.25" customHeight="1" x14ac:dyDescent="0.15">
      <c r="A147" s="224">
        <v>139</v>
      </c>
      <c r="B147" s="396" t="s">
        <v>364</v>
      </c>
      <c r="C147" s="397">
        <v>84</v>
      </c>
      <c r="D147" s="398" t="s">
        <v>327</v>
      </c>
      <c r="E147" s="398" t="s">
        <v>196</v>
      </c>
      <c r="F147" s="407">
        <v>139995</v>
      </c>
      <c r="G147" s="397" t="s">
        <v>134</v>
      </c>
      <c r="H147" s="400">
        <v>44263</v>
      </c>
      <c r="I147" s="400">
        <v>44281</v>
      </c>
      <c r="J147" s="401"/>
    </row>
    <row r="148" spans="1:10" s="225" customFormat="1" ht="26.25" customHeight="1" x14ac:dyDescent="0.15">
      <c r="A148" s="224">
        <v>140</v>
      </c>
      <c r="B148" s="396" t="s">
        <v>365</v>
      </c>
      <c r="C148" s="397">
        <v>9</v>
      </c>
      <c r="D148" s="398" t="s">
        <v>394</v>
      </c>
      <c r="E148" s="398" t="s">
        <v>324</v>
      </c>
      <c r="F148" s="407">
        <v>155990.1</v>
      </c>
      <c r="G148" s="397" t="s">
        <v>134</v>
      </c>
      <c r="H148" s="400">
        <v>44265</v>
      </c>
      <c r="I148" s="400">
        <v>44265</v>
      </c>
      <c r="J148" s="401" t="s">
        <v>427</v>
      </c>
    </row>
    <row r="149" spans="1:10" s="225" customFormat="1" ht="26.25" customHeight="1" x14ac:dyDescent="0.15">
      <c r="A149" s="224">
        <v>141</v>
      </c>
      <c r="B149" s="396" t="s">
        <v>366</v>
      </c>
      <c r="C149" s="397">
        <v>10</v>
      </c>
      <c r="D149" s="398" t="s">
        <v>394</v>
      </c>
      <c r="E149" s="398" t="s">
        <v>324</v>
      </c>
      <c r="F149" s="407">
        <v>177284.92</v>
      </c>
      <c r="G149" s="397" t="s">
        <v>134</v>
      </c>
      <c r="H149" s="400">
        <v>44265</v>
      </c>
      <c r="I149" s="400">
        <v>44265</v>
      </c>
      <c r="J149" s="401" t="s">
        <v>427</v>
      </c>
    </row>
    <row r="150" spans="1:10" s="225" customFormat="1" ht="26.25" customHeight="1" x14ac:dyDescent="0.15">
      <c r="A150" s="224">
        <v>142</v>
      </c>
      <c r="B150" s="396" t="s">
        <v>367</v>
      </c>
      <c r="C150" s="397">
        <v>82</v>
      </c>
      <c r="D150" s="398" t="s">
        <v>395</v>
      </c>
      <c r="E150" s="398" t="s">
        <v>415</v>
      </c>
      <c r="F150" s="407">
        <v>38940</v>
      </c>
      <c r="G150" s="397" t="s">
        <v>134</v>
      </c>
      <c r="H150" s="400">
        <v>44267</v>
      </c>
      <c r="I150" s="400"/>
      <c r="J150" s="401"/>
    </row>
    <row r="151" spans="1:10" s="225" customFormat="1" ht="26.25" customHeight="1" x14ac:dyDescent="0.15">
      <c r="A151" s="224">
        <v>143</v>
      </c>
      <c r="B151" s="396" t="s">
        <v>368</v>
      </c>
      <c r="C151" s="397">
        <v>83</v>
      </c>
      <c r="D151" s="398" t="s">
        <v>395</v>
      </c>
      <c r="E151" s="398" t="s">
        <v>416</v>
      </c>
      <c r="F151" s="407">
        <v>38940</v>
      </c>
      <c r="G151" s="397" t="s">
        <v>134</v>
      </c>
      <c r="H151" s="400">
        <v>44267</v>
      </c>
      <c r="I151" s="400"/>
      <c r="J151" s="401"/>
    </row>
    <row r="152" spans="1:10" s="225" customFormat="1" ht="26.25" customHeight="1" x14ac:dyDescent="0.15">
      <c r="A152" s="224">
        <v>144</v>
      </c>
      <c r="B152" s="396" t="s">
        <v>364</v>
      </c>
      <c r="C152" s="397">
        <v>84</v>
      </c>
      <c r="D152" s="398" t="s">
        <v>395</v>
      </c>
      <c r="E152" s="398" t="s">
        <v>411</v>
      </c>
      <c r="F152" s="407">
        <v>38940</v>
      </c>
      <c r="G152" s="397" t="s">
        <v>134</v>
      </c>
      <c r="H152" s="400">
        <v>44267</v>
      </c>
      <c r="I152" s="400"/>
      <c r="J152" s="401"/>
    </row>
    <row r="153" spans="1:10" s="225" customFormat="1" ht="26.25" customHeight="1" x14ac:dyDescent="0.15">
      <c r="A153" s="224">
        <v>145</v>
      </c>
      <c r="B153" s="396" t="s">
        <v>369</v>
      </c>
      <c r="C153" s="397">
        <v>1172</v>
      </c>
      <c r="D153" s="398" t="s">
        <v>389</v>
      </c>
      <c r="E153" s="398" t="s">
        <v>255</v>
      </c>
      <c r="F153" s="407">
        <v>333704</v>
      </c>
      <c r="G153" s="397" t="s">
        <v>134</v>
      </c>
      <c r="H153" s="400">
        <v>44270</v>
      </c>
      <c r="I153" s="400"/>
      <c r="J153" s="401" t="s">
        <v>427</v>
      </c>
    </row>
    <row r="154" spans="1:10" s="225" customFormat="1" ht="26.25" customHeight="1" x14ac:dyDescent="0.15">
      <c r="A154" s="224">
        <v>146</v>
      </c>
      <c r="B154" s="396" t="s">
        <v>370</v>
      </c>
      <c r="C154" s="397">
        <v>2289</v>
      </c>
      <c r="D154" s="398" t="s">
        <v>396</v>
      </c>
      <c r="E154" s="398" t="s">
        <v>417</v>
      </c>
      <c r="F154" s="407">
        <v>1062896.28</v>
      </c>
      <c r="G154" s="397" t="s">
        <v>134</v>
      </c>
      <c r="H154" s="400">
        <v>44271</v>
      </c>
      <c r="I154" s="400">
        <v>44271</v>
      </c>
      <c r="J154" s="401" t="s">
        <v>427</v>
      </c>
    </row>
    <row r="155" spans="1:10" s="225" customFormat="1" ht="26.25" customHeight="1" x14ac:dyDescent="0.15">
      <c r="A155" s="224">
        <v>147</v>
      </c>
      <c r="B155" s="396" t="s">
        <v>371</v>
      </c>
      <c r="C155" s="397">
        <v>55</v>
      </c>
      <c r="D155" s="398" t="s">
        <v>397</v>
      </c>
      <c r="E155" s="398" t="s">
        <v>418</v>
      </c>
      <c r="F155" s="407">
        <v>234572.31</v>
      </c>
      <c r="G155" s="397" t="s">
        <v>134</v>
      </c>
      <c r="H155" s="400">
        <v>44271</v>
      </c>
      <c r="I155" s="400">
        <v>44271</v>
      </c>
      <c r="J155" s="401" t="s">
        <v>427</v>
      </c>
    </row>
    <row r="156" spans="1:10" s="225" customFormat="1" ht="26.25" customHeight="1" x14ac:dyDescent="0.15">
      <c r="A156" s="224">
        <v>148</v>
      </c>
      <c r="B156" s="396" t="s">
        <v>166</v>
      </c>
      <c r="C156" s="397">
        <v>56</v>
      </c>
      <c r="D156" s="398" t="s">
        <v>397</v>
      </c>
      <c r="E156" s="398" t="s">
        <v>418</v>
      </c>
      <c r="F156" s="407">
        <v>164591.89000000001</v>
      </c>
      <c r="G156" s="397" t="s">
        <v>134</v>
      </c>
      <c r="H156" s="400">
        <v>44271</v>
      </c>
      <c r="I156" s="400">
        <v>44271</v>
      </c>
      <c r="J156" s="401" t="s">
        <v>427</v>
      </c>
    </row>
    <row r="157" spans="1:10" s="225" customFormat="1" ht="26.25" customHeight="1" x14ac:dyDescent="0.15">
      <c r="A157" s="224">
        <v>149</v>
      </c>
      <c r="B157" s="396" t="s">
        <v>239</v>
      </c>
      <c r="C157" s="397">
        <v>14</v>
      </c>
      <c r="D157" s="398" t="s">
        <v>398</v>
      </c>
      <c r="E157" s="398" t="s">
        <v>415</v>
      </c>
      <c r="F157" s="407">
        <v>40262.74</v>
      </c>
      <c r="G157" s="397" t="s">
        <v>134</v>
      </c>
      <c r="H157" s="400">
        <v>44271</v>
      </c>
      <c r="I157" s="400"/>
      <c r="J157" s="401"/>
    </row>
    <row r="158" spans="1:10" s="225" customFormat="1" ht="26.25" customHeight="1" x14ac:dyDescent="0.15">
      <c r="A158" s="224">
        <v>150</v>
      </c>
      <c r="B158" s="396" t="s">
        <v>236</v>
      </c>
      <c r="C158" s="397">
        <v>15</v>
      </c>
      <c r="D158" s="398" t="s">
        <v>398</v>
      </c>
      <c r="E158" s="398" t="s">
        <v>416</v>
      </c>
      <c r="F158" s="407">
        <v>40262.74</v>
      </c>
      <c r="G158" s="397" t="s">
        <v>134</v>
      </c>
      <c r="H158" s="400">
        <v>44271</v>
      </c>
      <c r="I158" s="400"/>
      <c r="J158" s="401"/>
    </row>
    <row r="159" spans="1:10" s="225" customFormat="1" ht="26.25" customHeight="1" x14ac:dyDescent="0.15">
      <c r="A159" s="224">
        <v>151</v>
      </c>
      <c r="B159" s="396" t="s">
        <v>338</v>
      </c>
      <c r="C159" s="397">
        <v>16</v>
      </c>
      <c r="D159" s="398" t="s">
        <v>398</v>
      </c>
      <c r="E159" s="398" t="s">
        <v>411</v>
      </c>
      <c r="F159" s="407">
        <v>40262.74</v>
      </c>
      <c r="G159" s="397" t="s">
        <v>134</v>
      </c>
      <c r="H159" s="400">
        <v>44271</v>
      </c>
      <c r="I159" s="400"/>
      <c r="J159" s="401"/>
    </row>
    <row r="160" spans="1:10" s="225" customFormat="1" ht="26.25" customHeight="1" x14ac:dyDescent="0.15">
      <c r="A160" s="224">
        <v>152</v>
      </c>
      <c r="B160" s="396" t="s">
        <v>372</v>
      </c>
      <c r="C160" s="397">
        <v>187</v>
      </c>
      <c r="D160" s="398" t="s">
        <v>242</v>
      </c>
      <c r="E160" s="398" t="s">
        <v>178</v>
      </c>
      <c r="F160" s="407">
        <v>58793.5</v>
      </c>
      <c r="G160" s="397" t="s">
        <v>134</v>
      </c>
      <c r="H160" s="400">
        <v>44271</v>
      </c>
      <c r="I160" s="400">
        <v>44274</v>
      </c>
      <c r="J160" s="401"/>
    </row>
    <row r="161" spans="1:10" s="225" customFormat="1" ht="26.25" customHeight="1" x14ac:dyDescent="0.15">
      <c r="A161" s="224">
        <v>153</v>
      </c>
      <c r="B161" s="396" t="s">
        <v>373</v>
      </c>
      <c r="C161" s="397">
        <v>51</v>
      </c>
      <c r="D161" s="398" t="s">
        <v>250</v>
      </c>
      <c r="E161" s="398" t="s">
        <v>419</v>
      </c>
      <c r="F161" s="407">
        <v>45708</v>
      </c>
      <c r="G161" s="397" t="s">
        <v>134</v>
      </c>
      <c r="H161" s="400">
        <v>44272</v>
      </c>
      <c r="I161" s="400">
        <v>44273</v>
      </c>
      <c r="J161" s="401"/>
    </row>
    <row r="162" spans="1:10" s="225" customFormat="1" ht="26.25" customHeight="1" x14ac:dyDescent="0.15">
      <c r="A162" s="224">
        <v>154</v>
      </c>
      <c r="B162" s="396" t="s">
        <v>374</v>
      </c>
      <c r="C162" s="397">
        <v>518</v>
      </c>
      <c r="D162" s="398" t="s">
        <v>234</v>
      </c>
      <c r="E162" s="398" t="s">
        <v>178</v>
      </c>
      <c r="F162" s="407">
        <v>2112756.69</v>
      </c>
      <c r="G162" s="397" t="s">
        <v>134</v>
      </c>
      <c r="H162" s="400">
        <v>44272</v>
      </c>
      <c r="I162" s="400">
        <v>44272</v>
      </c>
      <c r="J162" s="401"/>
    </row>
    <row r="163" spans="1:10" s="225" customFormat="1" ht="26.25" customHeight="1" x14ac:dyDescent="0.15">
      <c r="A163" s="224">
        <v>155</v>
      </c>
      <c r="B163" s="396" t="s">
        <v>375</v>
      </c>
      <c r="C163" s="397">
        <v>55395</v>
      </c>
      <c r="D163" s="398" t="s">
        <v>386</v>
      </c>
      <c r="E163" s="398" t="s">
        <v>407</v>
      </c>
      <c r="F163" s="407">
        <v>1127000</v>
      </c>
      <c r="G163" s="397" t="s">
        <v>134</v>
      </c>
      <c r="H163" s="400">
        <v>44272</v>
      </c>
      <c r="I163" s="400">
        <v>44272</v>
      </c>
      <c r="J163" s="401" t="s">
        <v>428</v>
      </c>
    </row>
    <row r="164" spans="1:10" s="225" customFormat="1" ht="26.25" customHeight="1" x14ac:dyDescent="0.15">
      <c r="A164" s="224">
        <v>156</v>
      </c>
      <c r="B164" s="396" t="s">
        <v>376</v>
      </c>
      <c r="C164" s="397">
        <v>220</v>
      </c>
      <c r="D164" s="398" t="s">
        <v>399</v>
      </c>
      <c r="E164" s="398" t="s">
        <v>420</v>
      </c>
      <c r="F164" s="407">
        <v>180000</v>
      </c>
      <c r="G164" s="397" t="s">
        <v>134</v>
      </c>
      <c r="H164" s="400">
        <v>44272</v>
      </c>
      <c r="I164" s="400"/>
      <c r="J164" s="401"/>
    </row>
    <row r="165" spans="1:10" s="225" customFormat="1" ht="26.25" customHeight="1" x14ac:dyDescent="0.15">
      <c r="A165" s="224">
        <v>157</v>
      </c>
      <c r="B165" s="396" t="s">
        <v>377</v>
      </c>
      <c r="C165" s="397">
        <v>94</v>
      </c>
      <c r="D165" s="398" t="s">
        <v>400</v>
      </c>
      <c r="E165" s="398" t="s">
        <v>421</v>
      </c>
      <c r="F165" s="407">
        <v>3835</v>
      </c>
      <c r="G165" s="397" t="s">
        <v>134</v>
      </c>
      <c r="H165" s="400">
        <v>44274</v>
      </c>
      <c r="I165" s="400">
        <v>44274</v>
      </c>
      <c r="J165" s="401"/>
    </row>
    <row r="166" spans="1:10" s="225" customFormat="1" ht="26.25" customHeight="1" x14ac:dyDescent="0.15">
      <c r="A166" s="224">
        <v>158</v>
      </c>
      <c r="B166" s="396" t="s">
        <v>316</v>
      </c>
      <c r="C166" s="397">
        <v>40</v>
      </c>
      <c r="D166" s="398" t="s">
        <v>253</v>
      </c>
      <c r="E166" s="398" t="s">
        <v>254</v>
      </c>
      <c r="F166" s="407">
        <v>22524</v>
      </c>
      <c r="G166" s="397" t="s">
        <v>134</v>
      </c>
      <c r="H166" s="400">
        <v>44274</v>
      </c>
      <c r="I166" s="400">
        <v>44278</v>
      </c>
      <c r="J166" s="401" t="s">
        <v>427</v>
      </c>
    </row>
    <row r="167" spans="1:10" s="225" customFormat="1" ht="26.25" customHeight="1" x14ac:dyDescent="0.15">
      <c r="A167" s="224">
        <v>159</v>
      </c>
      <c r="B167" s="396" t="s">
        <v>260</v>
      </c>
      <c r="C167" s="397">
        <v>41</v>
      </c>
      <c r="D167" s="398" t="s">
        <v>253</v>
      </c>
      <c r="E167" s="398" t="s">
        <v>422</v>
      </c>
      <c r="F167" s="407">
        <v>115640</v>
      </c>
      <c r="G167" s="397" t="s">
        <v>134</v>
      </c>
      <c r="H167" s="400">
        <v>44274</v>
      </c>
      <c r="I167" s="400">
        <v>44278</v>
      </c>
      <c r="J167" s="401" t="s">
        <v>427</v>
      </c>
    </row>
    <row r="168" spans="1:10" s="225" customFormat="1" ht="26.25" customHeight="1" x14ac:dyDescent="0.15">
      <c r="A168" s="224">
        <v>160</v>
      </c>
      <c r="B168" s="396" t="s">
        <v>317</v>
      </c>
      <c r="C168" s="397">
        <v>42</v>
      </c>
      <c r="D168" s="398" t="s">
        <v>253</v>
      </c>
      <c r="E168" s="398" t="s">
        <v>254</v>
      </c>
      <c r="F168" s="407">
        <v>79238.28</v>
      </c>
      <c r="G168" s="397" t="s">
        <v>134</v>
      </c>
      <c r="H168" s="400">
        <v>44275</v>
      </c>
      <c r="I168" s="400">
        <v>44278</v>
      </c>
      <c r="J168" s="401" t="s">
        <v>427</v>
      </c>
    </row>
    <row r="169" spans="1:10" s="225" customFormat="1" ht="26.25" customHeight="1" x14ac:dyDescent="0.15">
      <c r="A169" s="224">
        <v>161</v>
      </c>
      <c r="B169" s="396" t="s">
        <v>378</v>
      </c>
      <c r="C169" s="397">
        <v>1480</v>
      </c>
      <c r="D169" s="398" t="s">
        <v>231</v>
      </c>
      <c r="E169" s="398" t="s">
        <v>232</v>
      </c>
      <c r="F169" s="407">
        <v>5379.99</v>
      </c>
      <c r="G169" s="397" t="s">
        <v>134</v>
      </c>
      <c r="H169" s="400">
        <v>44275</v>
      </c>
      <c r="I169" s="400"/>
      <c r="J169" s="401"/>
    </row>
    <row r="170" spans="1:10" s="225" customFormat="1" ht="26.25" customHeight="1" x14ac:dyDescent="0.15">
      <c r="A170" s="224">
        <v>162</v>
      </c>
      <c r="B170" s="396" t="s">
        <v>335</v>
      </c>
      <c r="C170" s="397">
        <v>188</v>
      </c>
      <c r="D170" s="398" t="s">
        <v>242</v>
      </c>
      <c r="E170" s="398" t="s">
        <v>178</v>
      </c>
      <c r="F170" s="407">
        <v>70298.5</v>
      </c>
      <c r="G170" s="397" t="s">
        <v>134</v>
      </c>
      <c r="H170" s="400">
        <v>44275</v>
      </c>
      <c r="I170" s="400">
        <v>44281</v>
      </c>
      <c r="J170" s="401"/>
    </row>
    <row r="171" spans="1:10" s="225" customFormat="1" ht="26.25" customHeight="1" x14ac:dyDescent="0.15">
      <c r="A171" s="224">
        <v>163</v>
      </c>
      <c r="B171" s="396" t="s">
        <v>318</v>
      </c>
      <c r="C171" s="397">
        <v>43</v>
      </c>
      <c r="D171" s="398" t="s">
        <v>401</v>
      </c>
      <c r="E171" s="398" t="s">
        <v>416</v>
      </c>
      <c r="F171" s="407">
        <v>37106.15</v>
      </c>
      <c r="G171" s="397" t="s">
        <v>134</v>
      </c>
      <c r="H171" s="400">
        <v>44278</v>
      </c>
      <c r="I171" s="400"/>
      <c r="J171" s="401"/>
    </row>
    <row r="172" spans="1:10" s="225" customFormat="1" ht="26.25" customHeight="1" x14ac:dyDescent="0.15">
      <c r="A172" s="224">
        <v>164</v>
      </c>
      <c r="B172" s="396" t="s">
        <v>237</v>
      </c>
      <c r="C172" s="397">
        <v>44</v>
      </c>
      <c r="D172" s="398" t="s">
        <v>401</v>
      </c>
      <c r="E172" s="398" t="s">
        <v>411</v>
      </c>
      <c r="F172" s="407">
        <v>37106.15</v>
      </c>
      <c r="G172" s="397" t="s">
        <v>134</v>
      </c>
      <c r="H172" s="400">
        <v>44278</v>
      </c>
      <c r="I172" s="400"/>
      <c r="J172" s="401"/>
    </row>
    <row r="173" spans="1:10" s="225" customFormat="1" ht="26.25" customHeight="1" x14ac:dyDescent="0.15">
      <c r="A173" s="224">
        <v>165</v>
      </c>
      <c r="B173" s="396" t="s">
        <v>249</v>
      </c>
      <c r="C173" s="397">
        <v>46</v>
      </c>
      <c r="D173" s="398" t="s">
        <v>401</v>
      </c>
      <c r="E173" s="398" t="s">
        <v>415</v>
      </c>
      <c r="F173" s="407">
        <v>37106.15</v>
      </c>
      <c r="G173" s="397" t="s">
        <v>134</v>
      </c>
      <c r="H173" s="400">
        <v>44278</v>
      </c>
      <c r="I173" s="400"/>
      <c r="J173" s="401"/>
    </row>
    <row r="174" spans="1:10" s="225" customFormat="1" ht="26.25" customHeight="1" x14ac:dyDescent="0.15">
      <c r="A174" s="224">
        <v>166</v>
      </c>
      <c r="B174" s="396" t="s">
        <v>379</v>
      </c>
      <c r="C174" s="397">
        <v>95</v>
      </c>
      <c r="D174" s="398" t="s">
        <v>400</v>
      </c>
      <c r="E174" s="398" t="s">
        <v>421</v>
      </c>
      <c r="F174" s="407">
        <v>1044.3</v>
      </c>
      <c r="G174" s="397" t="s">
        <v>134</v>
      </c>
      <c r="H174" s="400">
        <v>44278</v>
      </c>
      <c r="I174" s="400">
        <v>44278</v>
      </c>
      <c r="J174" s="401"/>
    </row>
    <row r="175" spans="1:10" s="225" customFormat="1" ht="26.25" customHeight="1" x14ac:dyDescent="0.15">
      <c r="A175" s="224">
        <v>167</v>
      </c>
      <c r="B175" s="396" t="s">
        <v>355</v>
      </c>
      <c r="C175" s="397">
        <v>5</v>
      </c>
      <c r="D175" s="398" t="s">
        <v>402</v>
      </c>
      <c r="E175" s="398" t="s">
        <v>423</v>
      </c>
      <c r="F175" s="407">
        <v>23181</v>
      </c>
      <c r="G175" s="397" t="s">
        <v>134</v>
      </c>
      <c r="H175" s="400">
        <v>44278</v>
      </c>
      <c r="I175" s="400">
        <v>44278</v>
      </c>
      <c r="J175" s="401"/>
    </row>
    <row r="176" spans="1:10" s="225" customFormat="1" ht="26.25" customHeight="1" x14ac:dyDescent="0.15">
      <c r="A176" s="224">
        <v>168</v>
      </c>
      <c r="B176" s="396" t="s">
        <v>248</v>
      </c>
      <c r="C176" s="397">
        <v>25</v>
      </c>
      <c r="D176" s="398" t="s">
        <v>403</v>
      </c>
      <c r="E176" s="398" t="s">
        <v>424</v>
      </c>
      <c r="F176" s="407">
        <v>1075415</v>
      </c>
      <c r="G176" s="397" t="s">
        <v>134</v>
      </c>
      <c r="H176" s="400">
        <v>44278</v>
      </c>
      <c r="I176" s="400">
        <v>44278</v>
      </c>
      <c r="J176" s="401"/>
    </row>
    <row r="177" spans="1:10" s="225" customFormat="1" ht="26.25" customHeight="1" x14ac:dyDescent="0.15">
      <c r="A177" s="224">
        <v>169</v>
      </c>
      <c r="B177" s="396" t="s">
        <v>380</v>
      </c>
      <c r="C177" s="397">
        <v>31</v>
      </c>
      <c r="D177" s="398" t="s">
        <v>404</v>
      </c>
      <c r="E177" s="398" t="s">
        <v>411</v>
      </c>
      <c r="F177" s="407">
        <v>88224.67</v>
      </c>
      <c r="G177" s="397" t="s">
        <v>134</v>
      </c>
      <c r="H177" s="400">
        <v>44278</v>
      </c>
      <c r="I177" s="400"/>
      <c r="J177" s="401"/>
    </row>
    <row r="178" spans="1:10" s="225" customFormat="1" ht="26.25" customHeight="1" x14ac:dyDescent="0.15">
      <c r="A178" s="224">
        <v>170</v>
      </c>
      <c r="B178" s="396" t="s">
        <v>381</v>
      </c>
      <c r="C178" s="397">
        <v>159</v>
      </c>
      <c r="D178" s="398" t="s">
        <v>405</v>
      </c>
      <c r="E178" s="398" t="s">
        <v>425</v>
      </c>
      <c r="F178" s="407">
        <v>25200</v>
      </c>
      <c r="G178" s="397" t="s">
        <v>134</v>
      </c>
      <c r="H178" s="400">
        <v>44280</v>
      </c>
      <c r="I178" s="400"/>
      <c r="J178" s="401"/>
    </row>
    <row r="179" spans="1:10" s="225" customFormat="1" ht="26.25" customHeight="1" x14ac:dyDescent="0.15">
      <c r="A179" s="224">
        <v>171</v>
      </c>
      <c r="B179" s="396" t="s">
        <v>382</v>
      </c>
      <c r="C179" s="397">
        <v>192</v>
      </c>
      <c r="D179" s="398" t="s">
        <v>242</v>
      </c>
      <c r="E179" s="398" t="s">
        <v>178</v>
      </c>
      <c r="F179" s="407">
        <v>291610.31</v>
      </c>
      <c r="G179" s="397" t="s">
        <v>134</v>
      </c>
      <c r="H179" s="400">
        <v>44281</v>
      </c>
      <c r="I179" s="400">
        <v>44281</v>
      </c>
      <c r="J179" s="401"/>
    </row>
    <row r="180" spans="1:10" s="225" customFormat="1" ht="26.25" customHeight="1" x14ac:dyDescent="0.15">
      <c r="A180" s="224">
        <v>172</v>
      </c>
      <c r="B180" s="396" t="s">
        <v>383</v>
      </c>
      <c r="C180" s="397">
        <v>1678</v>
      </c>
      <c r="D180" s="398" t="s">
        <v>235</v>
      </c>
      <c r="E180" s="398" t="s">
        <v>426</v>
      </c>
      <c r="F180" s="407">
        <v>4993.76</v>
      </c>
      <c r="G180" s="397" t="s">
        <v>134</v>
      </c>
      <c r="H180" s="400">
        <v>44281</v>
      </c>
      <c r="I180" s="400"/>
      <c r="J180" s="401"/>
    </row>
    <row r="181" spans="1:10" s="225" customFormat="1" ht="26.25" customHeight="1" x14ac:dyDescent="0.15">
      <c r="A181" s="224">
        <v>173</v>
      </c>
      <c r="B181" s="396" t="s">
        <v>384</v>
      </c>
      <c r="C181" s="397">
        <v>428</v>
      </c>
      <c r="D181" s="398" t="s">
        <v>406</v>
      </c>
      <c r="E181" s="398" t="s">
        <v>233</v>
      </c>
      <c r="F181" s="407">
        <v>23128</v>
      </c>
      <c r="G181" s="397" t="s">
        <v>134</v>
      </c>
      <c r="H181" s="400">
        <v>44284</v>
      </c>
      <c r="I181" s="400">
        <v>44284</v>
      </c>
      <c r="J181" s="401"/>
    </row>
    <row r="182" spans="1:10" s="270" customFormat="1" ht="26.25" customHeight="1" x14ac:dyDescent="0.15">
      <c r="A182" s="224">
        <v>174</v>
      </c>
      <c r="B182" s="396" t="s">
        <v>318</v>
      </c>
      <c r="C182" s="397">
        <v>43</v>
      </c>
      <c r="D182" s="398" t="s">
        <v>253</v>
      </c>
      <c r="E182" s="398" t="s">
        <v>254</v>
      </c>
      <c r="F182" s="407">
        <v>168519</v>
      </c>
      <c r="G182" s="397" t="s">
        <v>134</v>
      </c>
      <c r="H182" s="400">
        <v>44284</v>
      </c>
      <c r="I182" s="410">
        <v>44285</v>
      </c>
      <c r="J182" s="401" t="s">
        <v>427</v>
      </c>
    </row>
    <row r="183" spans="1:10" s="270" customFormat="1" ht="26.25" customHeight="1" x14ac:dyDescent="0.15">
      <c r="A183" s="224">
        <v>175</v>
      </c>
      <c r="B183" s="396" t="s">
        <v>237</v>
      </c>
      <c r="C183" s="397">
        <v>44</v>
      </c>
      <c r="D183" s="398" t="s">
        <v>253</v>
      </c>
      <c r="E183" s="398" t="s">
        <v>254</v>
      </c>
      <c r="F183" s="407">
        <v>2174.62</v>
      </c>
      <c r="G183" s="397" t="s">
        <v>134</v>
      </c>
      <c r="H183" s="400">
        <v>44284</v>
      </c>
      <c r="I183" s="410">
        <v>44285</v>
      </c>
      <c r="J183" s="401" t="s">
        <v>427</v>
      </c>
    </row>
    <row r="184" spans="1:10" s="270" customFormat="1" ht="26.25" customHeight="1" x14ac:dyDescent="0.15">
      <c r="A184" s="224">
        <v>176</v>
      </c>
      <c r="B184" s="396" t="s">
        <v>256</v>
      </c>
      <c r="C184" s="397">
        <v>45</v>
      </c>
      <c r="D184" s="398" t="s">
        <v>253</v>
      </c>
      <c r="E184" s="398" t="s">
        <v>254</v>
      </c>
      <c r="F184" s="407">
        <v>18680.009999999998</v>
      </c>
      <c r="G184" s="397" t="s">
        <v>134</v>
      </c>
      <c r="H184" s="400">
        <v>44284</v>
      </c>
      <c r="I184" s="410">
        <v>44285</v>
      </c>
      <c r="J184" s="411" t="s">
        <v>427</v>
      </c>
    </row>
    <row r="185" spans="1:10" s="270" customFormat="1" ht="26.25" customHeight="1" x14ac:dyDescent="0.15">
      <c r="A185" s="224">
        <v>177</v>
      </c>
      <c r="B185" s="396" t="s">
        <v>385</v>
      </c>
      <c r="C185" s="397">
        <v>193</v>
      </c>
      <c r="D185" s="398" t="s">
        <v>242</v>
      </c>
      <c r="E185" s="398" t="s">
        <v>178</v>
      </c>
      <c r="F185" s="407">
        <v>58764</v>
      </c>
      <c r="G185" s="397" t="s">
        <v>134</v>
      </c>
      <c r="H185" s="400">
        <v>44285</v>
      </c>
      <c r="I185" s="410">
        <v>44285</v>
      </c>
      <c r="J185" s="411"/>
    </row>
    <row r="186" spans="1:10" s="270" customFormat="1" ht="26.25" customHeight="1" x14ac:dyDescent="0.15">
      <c r="A186" s="224">
        <v>178</v>
      </c>
      <c r="B186" s="396" t="s">
        <v>312</v>
      </c>
      <c r="C186" s="397">
        <v>157</v>
      </c>
      <c r="D186" s="398" t="s">
        <v>177</v>
      </c>
      <c r="E186" s="398" t="s">
        <v>178</v>
      </c>
      <c r="F186" s="407">
        <v>90211.41</v>
      </c>
      <c r="G186" s="397" t="s">
        <v>134</v>
      </c>
      <c r="H186" s="400">
        <v>44285</v>
      </c>
      <c r="I186" s="410">
        <v>44285</v>
      </c>
      <c r="J186" s="411"/>
    </row>
    <row r="187" spans="1:10" s="226" customFormat="1" ht="26.25" customHeight="1" thickBot="1" x14ac:dyDescent="0.3">
      <c r="A187" s="227"/>
      <c r="B187" s="228"/>
      <c r="C187" s="229"/>
      <c r="D187" s="230"/>
      <c r="E187" s="231" t="s">
        <v>79</v>
      </c>
      <c r="F187" s="232">
        <f>SUM(F9:F186)</f>
        <v>39337468.279999994</v>
      </c>
      <c r="G187" s="229"/>
      <c r="H187" s="233"/>
      <c r="I187" s="233"/>
      <c r="J187" s="234"/>
    </row>
    <row r="188" spans="1:10" s="226" customFormat="1" ht="26.25" customHeight="1" x14ac:dyDescent="0.2">
      <c r="A188" s="240"/>
      <c r="B188" s="240"/>
      <c r="C188" s="240"/>
      <c r="D188" s="240"/>
      <c r="E188" s="204"/>
      <c r="F188" s="204"/>
      <c r="G188" s="204"/>
      <c r="H188" s="204"/>
      <c r="I188" s="204"/>
      <c r="J188" s="204"/>
    </row>
    <row r="189" spans="1:10" s="226" customFormat="1" ht="26.25" customHeight="1" x14ac:dyDescent="0.25">
      <c r="A189" s="240"/>
      <c r="B189" s="536" t="s">
        <v>341</v>
      </c>
      <c r="C189" s="536"/>
      <c r="D189" s="426">
        <f>+F187</f>
        <v>39337468.279999994</v>
      </c>
      <c r="E189" s="204"/>
      <c r="F189" s="204"/>
      <c r="G189" s="204"/>
      <c r="H189" s="204"/>
      <c r="I189" s="204"/>
      <c r="J189" s="204"/>
    </row>
    <row r="190" spans="1:10" s="226" customFormat="1" ht="26.25" customHeight="1" x14ac:dyDescent="0.25">
      <c r="A190" s="240"/>
      <c r="B190" s="536" t="s">
        <v>117</v>
      </c>
      <c r="C190" s="536"/>
      <c r="D190" s="426">
        <f>+F188+H225</f>
        <v>380208.10000000003</v>
      </c>
      <c r="E190" s="204"/>
      <c r="F190" s="204"/>
      <c r="G190" s="204"/>
      <c r="H190" s="204"/>
      <c r="I190" s="204"/>
      <c r="J190" s="204"/>
    </row>
    <row r="191" spans="1:10" s="226" customFormat="1" ht="26.25" customHeight="1" x14ac:dyDescent="0.2">
      <c r="A191" s="240"/>
      <c r="B191" s="536" t="s">
        <v>342</v>
      </c>
      <c r="C191" s="536"/>
      <c r="D191" s="427">
        <f>SUM(D189:D190)</f>
        <v>39717676.379999995</v>
      </c>
      <c r="E191" s="204"/>
      <c r="F191" s="204"/>
      <c r="G191" s="204"/>
      <c r="H191" s="204"/>
      <c r="I191" s="204"/>
      <c r="J191" s="204"/>
    </row>
    <row r="192" spans="1:10" s="226" customFormat="1" ht="26.25" customHeight="1" x14ac:dyDescent="0.2">
      <c r="A192" s="240"/>
      <c r="B192" s="240"/>
      <c r="C192" s="240"/>
      <c r="D192" s="240"/>
      <c r="E192" s="235"/>
      <c r="F192" s="204"/>
      <c r="G192" s="236"/>
      <c r="H192" s="237"/>
      <c r="I192" s="237"/>
      <c r="J192" s="238"/>
    </row>
    <row r="193" spans="1:12" ht="26.25" customHeight="1" x14ac:dyDescent="0.2">
      <c r="A193" s="204"/>
      <c r="B193" s="204"/>
      <c r="C193" s="204"/>
      <c r="D193" s="204"/>
      <c r="E193" s="204"/>
      <c r="F193" s="204"/>
      <c r="G193" s="204"/>
      <c r="H193" s="204"/>
      <c r="I193" s="204"/>
    </row>
    <row r="194" spans="1:12" ht="26.25" customHeight="1" x14ac:dyDescent="0.2">
      <c r="A194" s="204"/>
      <c r="B194" s="204"/>
      <c r="C194" s="204"/>
      <c r="D194" s="204"/>
      <c r="E194" s="204"/>
      <c r="F194" s="204"/>
      <c r="G194" s="204"/>
      <c r="H194" s="204"/>
      <c r="I194" s="204"/>
    </row>
    <row r="195" spans="1:12" ht="26.2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</row>
    <row r="196" spans="1:12" ht="26.25" customHeight="1" x14ac:dyDescent="0.2">
      <c r="A196" s="204"/>
      <c r="B196" s="204"/>
      <c r="C196" s="204"/>
      <c r="D196" s="204"/>
      <c r="E196" s="204"/>
      <c r="F196" s="204"/>
      <c r="G196" s="204"/>
      <c r="H196" s="204"/>
      <c r="I196" s="204"/>
      <c r="J196" s="273"/>
    </row>
    <row r="197" spans="1:12" ht="26.25" customHeight="1" x14ac:dyDescent="0.2">
      <c r="A197" s="204"/>
      <c r="B197" s="204"/>
      <c r="C197" s="204"/>
      <c r="D197" s="535" t="s">
        <v>118</v>
      </c>
      <c r="E197" s="535"/>
      <c r="F197" s="535"/>
      <c r="G197" s="535"/>
      <c r="H197" s="535"/>
      <c r="I197" s="535"/>
      <c r="J197" s="273"/>
      <c r="K197" s="265"/>
      <c r="L197" s="265"/>
    </row>
    <row r="198" spans="1:12" ht="26.25" customHeight="1" x14ac:dyDescent="0.2">
      <c r="A198" s="204"/>
      <c r="B198" s="204"/>
      <c r="C198" s="204"/>
      <c r="D198" s="535" t="s">
        <v>119</v>
      </c>
      <c r="E198" s="535"/>
      <c r="F198" s="535"/>
      <c r="G198" s="535"/>
      <c r="H198" s="535"/>
      <c r="I198" s="535"/>
      <c r="J198" s="273"/>
      <c r="K198" s="265"/>
      <c r="L198" s="265"/>
    </row>
    <row r="199" spans="1:12" ht="26.25" customHeight="1" x14ac:dyDescent="0.2">
      <c r="A199" s="204"/>
      <c r="B199" s="204"/>
      <c r="C199" s="204"/>
      <c r="D199" s="535" t="s">
        <v>275</v>
      </c>
      <c r="E199" s="535"/>
      <c r="F199" s="535"/>
      <c r="G199" s="535"/>
      <c r="H199" s="535"/>
      <c r="I199" s="535"/>
      <c r="J199" s="273"/>
    </row>
    <row r="200" spans="1:12" ht="26.25" customHeight="1" x14ac:dyDescent="0.2">
      <c r="A200" s="204"/>
      <c r="B200" s="204"/>
      <c r="C200" s="204"/>
      <c r="D200" s="535" t="s">
        <v>296</v>
      </c>
      <c r="E200" s="535"/>
      <c r="F200" s="535"/>
      <c r="G200" s="535"/>
      <c r="H200" s="535"/>
      <c r="I200" s="535"/>
      <c r="J200" s="273"/>
    </row>
    <row r="201" spans="1:12" ht="26.25" customHeight="1" x14ac:dyDescent="0.2">
      <c r="A201" s="204"/>
      <c r="B201" s="204"/>
      <c r="C201" s="204"/>
      <c r="D201" s="204"/>
      <c r="E201" s="49" t="s">
        <v>27</v>
      </c>
      <c r="F201" s="412" t="s">
        <v>26</v>
      </c>
      <c r="G201" s="413"/>
      <c r="H201" s="414" t="s">
        <v>79</v>
      </c>
      <c r="I201" s="204"/>
      <c r="J201" s="273"/>
    </row>
    <row r="202" spans="1:12" ht="26.25" customHeight="1" x14ac:dyDescent="0.2">
      <c r="A202" s="204"/>
      <c r="B202" s="204"/>
      <c r="C202" s="204"/>
      <c r="D202" s="204"/>
      <c r="E202" s="49"/>
      <c r="F202" s="415">
        <v>2017</v>
      </c>
      <c r="G202" s="415">
        <v>2016</v>
      </c>
      <c r="H202" s="414"/>
      <c r="I202" s="204"/>
      <c r="J202" s="273"/>
    </row>
    <row r="203" spans="1:12" ht="26.25" customHeight="1" x14ac:dyDescent="0.2">
      <c r="A203" s="204"/>
      <c r="B203" s="204"/>
      <c r="C203" s="204"/>
      <c r="D203" s="204"/>
      <c r="E203" s="416" t="s">
        <v>58</v>
      </c>
      <c r="F203" s="417">
        <v>0</v>
      </c>
      <c r="G203" s="418">
        <v>500</v>
      </c>
      <c r="H203" s="418">
        <f t="shared" ref="H203:H224" si="0">SUM(F203:G203)</f>
        <v>500</v>
      </c>
      <c r="I203" s="204"/>
      <c r="J203" s="274"/>
    </row>
    <row r="204" spans="1:12" ht="26.25" customHeight="1" x14ac:dyDescent="0.2">
      <c r="A204" s="204"/>
      <c r="B204" s="204"/>
      <c r="C204" s="204"/>
      <c r="D204" s="204"/>
      <c r="E204" s="419" t="s">
        <v>61</v>
      </c>
      <c r="F204" s="420">
        <v>0</v>
      </c>
      <c r="G204" s="421">
        <v>3675.42</v>
      </c>
      <c r="H204" s="418">
        <f t="shared" si="0"/>
        <v>3675.42</v>
      </c>
      <c r="I204" s="204"/>
      <c r="J204" s="274"/>
    </row>
    <row r="205" spans="1:12" ht="26.25" customHeight="1" x14ac:dyDescent="0.2">
      <c r="A205" s="204"/>
      <c r="B205" s="204"/>
      <c r="C205" s="204"/>
      <c r="D205" s="204"/>
      <c r="E205" s="419" t="s">
        <v>62</v>
      </c>
      <c r="F205" s="420">
        <v>0</v>
      </c>
      <c r="G205" s="421">
        <v>20000</v>
      </c>
      <c r="H205" s="418">
        <f t="shared" si="0"/>
        <v>20000</v>
      </c>
      <c r="I205" s="204"/>
    </row>
    <row r="206" spans="1:12" ht="26.25" customHeight="1" x14ac:dyDescent="0.2">
      <c r="A206" s="204"/>
      <c r="B206" s="204"/>
      <c r="C206" s="204"/>
      <c r="D206" s="204"/>
      <c r="E206" s="419" t="s">
        <v>63</v>
      </c>
      <c r="F206" s="422">
        <v>20158.2</v>
      </c>
      <c r="G206" s="418">
        <v>28300</v>
      </c>
      <c r="H206" s="418">
        <f t="shared" si="0"/>
        <v>48458.2</v>
      </c>
      <c r="I206" s="204"/>
    </row>
    <row r="207" spans="1:12" ht="26.25" customHeight="1" x14ac:dyDescent="0.2">
      <c r="A207" s="204"/>
      <c r="B207" s="204"/>
      <c r="C207" s="204"/>
      <c r="D207" s="204"/>
      <c r="E207" s="419" t="s">
        <v>28</v>
      </c>
      <c r="F207" s="420">
        <v>0</v>
      </c>
      <c r="G207" s="421">
        <v>8284.16</v>
      </c>
      <c r="H207" s="418">
        <f t="shared" si="0"/>
        <v>8284.16</v>
      </c>
      <c r="I207" s="204"/>
    </row>
    <row r="208" spans="1:12" ht="26.25" customHeight="1" x14ac:dyDescent="0.2">
      <c r="A208" s="204"/>
      <c r="B208" s="204"/>
      <c r="C208" s="204"/>
      <c r="D208" s="204"/>
      <c r="E208" s="416" t="s">
        <v>59</v>
      </c>
      <c r="F208" s="420">
        <v>0</v>
      </c>
      <c r="G208" s="423">
        <v>12108</v>
      </c>
      <c r="H208" s="418">
        <f t="shared" si="0"/>
        <v>12108</v>
      </c>
      <c r="I208" s="204"/>
    </row>
    <row r="209" spans="1:9" ht="26.25" customHeight="1" x14ac:dyDescent="0.2">
      <c r="A209" s="204"/>
      <c r="B209" s="204"/>
      <c r="C209" s="204"/>
      <c r="D209" s="204"/>
      <c r="E209" s="416" t="s">
        <v>60</v>
      </c>
      <c r="F209" s="420">
        <v>0</v>
      </c>
      <c r="G209" s="423">
        <v>14160</v>
      </c>
      <c r="H209" s="418">
        <f t="shared" si="0"/>
        <v>14160</v>
      </c>
      <c r="I209" s="204"/>
    </row>
    <row r="210" spans="1:9" ht="26.25" customHeight="1" x14ac:dyDescent="0.2">
      <c r="A210" s="204"/>
      <c r="B210" s="204"/>
      <c r="C210" s="204"/>
      <c r="D210" s="204"/>
      <c r="E210" s="416" t="s">
        <v>64</v>
      </c>
      <c r="F210" s="423">
        <v>26000</v>
      </c>
      <c r="G210" s="420">
        <v>0</v>
      </c>
      <c r="H210" s="418">
        <f t="shared" si="0"/>
        <v>26000</v>
      </c>
      <c r="I210" s="204"/>
    </row>
    <row r="211" spans="1:9" ht="26.25" customHeight="1" x14ac:dyDescent="0.2">
      <c r="A211" s="204"/>
      <c r="B211" s="204"/>
      <c r="C211" s="204"/>
      <c r="D211" s="204"/>
      <c r="E211" s="416" t="s">
        <v>65</v>
      </c>
      <c r="F211" s="422">
        <v>28527.360000000001</v>
      </c>
      <c r="G211" s="420">
        <v>0</v>
      </c>
      <c r="H211" s="418">
        <f t="shared" si="0"/>
        <v>28527.360000000001</v>
      </c>
      <c r="I211" s="204"/>
    </row>
    <row r="212" spans="1:9" ht="26.25" customHeight="1" x14ac:dyDescent="0.2">
      <c r="A212" s="204"/>
      <c r="B212" s="204"/>
      <c r="C212" s="204"/>
      <c r="D212" s="204"/>
      <c r="E212" s="416" t="s">
        <v>66</v>
      </c>
      <c r="F212" s="422">
        <v>22345</v>
      </c>
      <c r="G212" s="420">
        <v>0</v>
      </c>
      <c r="H212" s="418">
        <f t="shared" si="0"/>
        <v>22345</v>
      </c>
      <c r="I212" s="204"/>
    </row>
    <row r="213" spans="1:9" ht="26.25" customHeight="1" x14ac:dyDescent="0.2">
      <c r="A213" s="204"/>
      <c r="B213" s="204"/>
      <c r="C213" s="204"/>
      <c r="D213" s="204"/>
      <c r="E213" s="416" t="s">
        <v>67</v>
      </c>
      <c r="F213" s="422">
        <v>15528.8</v>
      </c>
      <c r="G213" s="420">
        <v>0</v>
      </c>
      <c r="H213" s="418">
        <f t="shared" si="0"/>
        <v>15528.8</v>
      </c>
      <c r="I213" s="204"/>
    </row>
    <row r="214" spans="1:9" ht="26.25" customHeight="1" x14ac:dyDescent="0.2">
      <c r="A214" s="204"/>
      <c r="B214" s="204"/>
      <c r="C214" s="204"/>
      <c r="D214" s="204"/>
      <c r="E214" s="416" t="s">
        <v>68</v>
      </c>
      <c r="F214" s="422">
        <f>4000+1200</f>
        <v>5200</v>
      </c>
      <c r="G214" s="420">
        <v>0</v>
      </c>
      <c r="H214" s="418">
        <f t="shared" si="0"/>
        <v>5200</v>
      </c>
      <c r="I214" s="204"/>
    </row>
    <row r="215" spans="1:9" ht="26.25" customHeight="1" x14ac:dyDescent="0.2">
      <c r="A215" s="204"/>
      <c r="B215" s="204"/>
      <c r="C215" s="204"/>
      <c r="D215" s="204"/>
      <c r="E215" s="416" t="s">
        <v>69</v>
      </c>
      <c r="F215" s="422">
        <v>9145.2999999999993</v>
      </c>
      <c r="G215" s="420">
        <v>0</v>
      </c>
      <c r="H215" s="418">
        <f t="shared" si="0"/>
        <v>9145.2999999999993</v>
      </c>
      <c r="I215" s="204"/>
    </row>
    <row r="216" spans="1:9" ht="26.25" customHeight="1" x14ac:dyDescent="0.2">
      <c r="A216" s="204"/>
      <c r="B216" s="204"/>
      <c r="C216" s="204"/>
      <c r="D216" s="204"/>
      <c r="E216" s="416" t="s">
        <v>70</v>
      </c>
      <c r="F216" s="422">
        <f>146+832+400</f>
        <v>1378</v>
      </c>
      <c r="G216" s="420">
        <v>0</v>
      </c>
      <c r="H216" s="418">
        <f t="shared" si="0"/>
        <v>1378</v>
      </c>
      <c r="I216" s="204"/>
    </row>
    <row r="217" spans="1:9" ht="26.25" customHeight="1" x14ac:dyDescent="0.2">
      <c r="A217" s="204"/>
      <c r="B217" s="204"/>
      <c r="C217" s="204"/>
      <c r="D217" s="204"/>
      <c r="E217" s="416" t="s">
        <v>71</v>
      </c>
      <c r="F217" s="422">
        <v>8500</v>
      </c>
      <c r="G217" s="420">
        <v>0</v>
      </c>
      <c r="H217" s="418">
        <f t="shared" si="0"/>
        <v>8500</v>
      </c>
      <c r="I217" s="204"/>
    </row>
    <row r="218" spans="1:9" ht="26.25" customHeight="1" x14ac:dyDescent="0.2">
      <c r="A218" s="204"/>
      <c r="B218" s="204"/>
      <c r="C218" s="204"/>
      <c r="D218" s="204"/>
      <c r="E218" s="416" t="s">
        <v>72</v>
      </c>
      <c r="F218" s="422">
        <v>13227.38</v>
      </c>
      <c r="G218" s="420">
        <v>0</v>
      </c>
      <c r="H218" s="418">
        <f t="shared" si="0"/>
        <v>13227.38</v>
      </c>
      <c r="I218" s="204"/>
    </row>
    <row r="219" spans="1:9" ht="26.25" customHeight="1" x14ac:dyDescent="0.2">
      <c r="A219" s="204"/>
      <c r="B219" s="204"/>
      <c r="C219" s="204"/>
      <c r="D219" s="204"/>
      <c r="E219" s="416" t="s">
        <v>73</v>
      </c>
      <c r="F219" s="422">
        <v>8405</v>
      </c>
      <c r="G219" s="420">
        <v>0</v>
      </c>
      <c r="H219" s="418">
        <f t="shared" si="0"/>
        <v>8405</v>
      </c>
      <c r="I219" s="204"/>
    </row>
    <row r="220" spans="1:9" ht="26.25" customHeight="1" x14ac:dyDescent="0.2">
      <c r="A220" s="204"/>
      <c r="B220" s="204"/>
      <c r="C220" s="204"/>
      <c r="D220" s="204"/>
      <c r="E220" s="416" t="s">
        <v>74</v>
      </c>
      <c r="F220" s="422">
        <v>61000</v>
      </c>
      <c r="G220" s="420">
        <v>0</v>
      </c>
      <c r="H220" s="418">
        <f t="shared" si="0"/>
        <v>61000</v>
      </c>
      <c r="I220" s="204"/>
    </row>
    <row r="221" spans="1:9" ht="26.25" customHeight="1" x14ac:dyDescent="0.2">
      <c r="A221" s="204"/>
      <c r="B221" s="204"/>
      <c r="C221" s="204"/>
      <c r="D221" s="204"/>
      <c r="E221" s="416" t="s">
        <v>75</v>
      </c>
      <c r="F221" s="422">
        <v>26000</v>
      </c>
      <c r="G221" s="420">
        <v>0</v>
      </c>
      <c r="H221" s="418">
        <f t="shared" si="0"/>
        <v>26000</v>
      </c>
      <c r="I221" s="204"/>
    </row>
    <row r="222" spans="1:9" ht="26.25" customHeight="1" x14ac:dyDescent="0.2">
      <c r="A222" s="204"/>
      <c r="B222" s="204"/>
      <c r="C222" s="204"/>
      <c r="D222" s="204"/>
      <c r="E222" s="416" t="s">
        <v>76</v>
      </c>
      <c r="F222" s="422">
        <v>5500</v>
      </c>
      <c r="G222" s="420">
        <v>0</v>
      </c>
      <c r="H222" s="418">
        <f t="shared" si="0"/>
        <v>5500</v>
      </c>
      <c r="I222" s="204"/>
    </row>
    <row r="223" spans="1:9" ht="26.25" customHeight="1" x14ac:dyDescent="0.2">
      <c r="A223" s="204"/>
      <c r="B223" s="204"/>
      <c r="C223" s="204"/>
      <c r="D223" s="204"/>
      <c r="E223" s="416" t="s">
        <v>77</v>
      </c>
      <c r="F223" s="422">
        <v>28450.28</v>
      </c>
      <c r="G223" s="420">
        <v>0</v>
      </c>
      <c r="H223" s="418">
        <f t="shared" si="0"/>
        <v>28450.28</v>
      </c>
      <c r="I223" s="204"/>
    </row>
    <row r="224" spans="1:9" ht="26.25" customHeight="1" x14ac:dyDescent="0.2">
      <c r="A224" s="204"/>
      <c r="B224" s="204"/>
      <c r="C224" s="204"/>
      <c r="D224" s="204"/>
      <c r="E224" s="416" t="s">
        <v>78</v>
      </c>
      <c r="F224" s="422">
        <v>13815.2</v>
      </c>
      <c r="G224" s="420">
        <v>0</v>
      </c>
      <c r="H224" s="418">
        <f t="shared" si="0"/>
        <v>13815.2</v>
      </c>
      <c r="I224" s="204"/>
    </row>
    <row r="225" spans="1:9" ht="26.25" customHeight="1" x14ac:dyDescent="0.2">
      <c r="A225" s="204"/>
      <c r="B225" s="204"/>
      <c r="C225" s="204"/>
      <c r="D225" s="204"/>
      <c r="E225" s="424" t="s">
        <v>95</v>
      </c>
      <c r="F225" s="425">
        <f>SUM(F203:F224)</f>
        <v>293180.52</v>
      </c>
      <c r="G225" s="425">
        <f>SUM(G203:G224)</f>
        <v>87027.58</v>
      </c>
      <c r="H225" s="425">
        <f>SUM(H203:H224)</f>
        <v>380208.10000000003</v>
      </c>
      <c r="I225" s="204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37" t="s">
        <v>276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268"/>
      <c r="Q7" s="268"/>
      <c r="R7" s="268"/>
      <c r="S7" s="268"/>
      <c r="T7" s="268"/>
    </row>
    <row r="8" spans="1:20" ht="15" x14ac:dyDescent="0.25">
      <c r="A8" s="537" t="s">
        <v>430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268"/>
      <c r="Q8" s="268"/>
      <c r="R8" s="268"/>
      <c r="S8" s="268"/>
      <c r="T8" s="268"/>
    </row>
    <row r="9" spans="1:20" ht="13.5" thickBot="1" x14ac:dyDescent="0.25">
      <c r="N9" s="249"/>
    </row>
    <row r="10" spans="1:20" x14ac:dyDescent="0.2">
      <c r="B10" s="245" t="s">
        <v>277</v>
      </c>
      <c r="C10" s="246" t="s">
        <v>278</v>
      </c>
      <c r="D10" s="246" t="s">
        <v>279</v>
      </c>
      <c r="E10" s="246" t="s">
        <v>280</v>
      </c>
      <c r="F10" s="246" t="s">
        <v>281</v>
      </c>
      <c r="G10" s="246" t="s">
        <v>282</v>
      </c>
      <c r="H10" s="246" t="s">
        <v>283</v>
      </c>
      <c r="I10" s="246" t="s">
        <v>284</v>
      </c>
      <c r="J10" s="246" t="s">
        <v>285</v>
      </c>
      <c r="K10" s="246" t="s">
        <v>286</v>
      </c>
      <c r="L10" s="246" t="s">
        <v>287</v>
      </c>
      <c r="M10" s="246" t="s">
        <v>288</v>
      </c>
      <c r="N10" s="251" t="s">
        <v>95</v>
      </c>
    </row>
    <row r="11" spans="1:20" ht="13.5" thickBot="1" x14ac:dyDescent="0.25">
      <c r="B11" s="244">
        <v>109758498</v>
      </c>
      <c r="C11" s="267">
        <f>+B11</f>
        <v>109758498</v>
      </c>
      <c r="D11" s="267">
        <f>+C11</f>
        <v>109758498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50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37" t="s">
        <v>297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268"/>
      <c r="R7" s="268"/>
      <c r="S7" s="268"/>
      <c r="T7" s="268"/>
      <c r="U7" s="268"/>
    </row>
    <row r="8" spans="1:21" ht="15" x14ac:dyDescent="0.25">
      <c r="A8" s="537" t="s">
        <v>431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268"/>
      <c r="R8" s="268"/>
      <c r="S8" s="268"/>
      <c r="T8" s="268"/>
      <c r="U8" s="268"/>
    </row>
    <row r="11" spans="1:21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3" spans="1:21" ht="13.5" thickBot="1" x14ac:dyDescent="0.25"/>
    <row r="14" spans="1:21" x14ac:dyDescent="0.2">
      <c r="C14" s="245" t="s">
        <v>277</v>
      </c>
      <c r="D14" s="246" t="s">
        <v>278</v>
      </c>
      <c r="E14" s="246" t="s">
        <v>279</v>
      </c>
      <c r="F14" s="246" t="s">
        <v>280</v>
      </c>
      <c r="G14" s="246" t="s">
        <v>281</v>
      </c>
      <c r="H14" s="246" t="s">
        <v>282</v>
      </c>
      <c r="I14" s="246" t="s">
        <v>283</v>
      </c>
      <c r="J14" s="246" t="s">
        <v>284</v>
      </c>
      <c r="K14" s="246" t="s">
        <v>285</v>
      </c>
      <c r="L14" s="246" t="s">
        <v>286</v>
      </c>
      <c r="M14" s="246" t="s">
        <v>287</v>
      </c>
      <c r="N14" s="246" t="s">
        <v>288</v>
      </c>
      <c r="O14" s="247" t="s">
        <v>95</v>
      </c>
    </row>
    <row r="15" spans="1:21" ht="13.5" thickBot="1" x14ac:dyDescent="0.25">
      <c r="C15" s="244">
        <v>241500</v>
      </c>
      <c r="D15" s="277">
        <v>0</v>
      </c>
      <c r="E15" s="243">
        <v>0</v>
      </c>
      <c r="F15" s="243"/>
      <c r="G15" s="243"/>
      <c r="H15" s="243"/>
      <c r="I15" s="243"/>
      <c r="J15" s="243"/>
      <c r="K15" s="243"/>
      <c r="L15" s="243"/>
      <c r="M15" s="243"/>
      <c r="N15" s="243"/>
      <c r="O15" s="250">
        <f>+C15+D15</f>
        <v>241500</v>
      </c>
    </row>
    <row r="21" spans="1:16" x14ac:dyDescent="0.2">
      <c r="A21" s="184" t="s">
        <v>343</v>
      </c>
      <c r="P21" s="275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42" t="s">
        <v>30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171"/>
      <c r="AB7" s="171"/>
      <c r="AC7" s="171"/>
    </row>
    <row r="8" spans="1:34" ht="30" customHeight="1" x14ac:dyDescent="0.25">
      <c r="A8" s="542" t="s">
        <v>98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42"/>
      <c r="W8" s="542"/>
      <c r="X8" s="542"/>
      <c r="Y8" s="542"/>
      <c r="Z8" s="542"/>
      <c r="AA8" s="171"/>
      <c r="AB8" s="171"/>
      <c r="AC8" s="171"/>
      <c r="AD8" s="114"/>
    </row>
    <row r="9" spans="1:34" ht="21" customHeight="1" x14ac:dyDescent="0.25">
      <c r="A9" s="541" t="s">
        <v>31</v>
      </c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172"/>
      <c r="AB9" s="172"/>
      <c r="AC9" s="172"/>
      <c r="AD9" s="5"/>
    </row>
    <row r="11" spans="1:34" x14ac:dyDescent="0.2">
      <c r="B11" s="149" t="s">
        <v>32</v>
      </c>
      <c r="C11" s="149" t="s">
        <v>106</v>
      </c>
      <c r="D11" s="149" t="s">
        <v>33</v>
      </c>
      <c r="E11" s="150">
        <v>43678</v>
      </c>
      <c r="F11" s="150"/>
      <c r="G11" s="150">
        <v>43709</v>
      </c>
      <c r="H11" s="150">
        <v>43739</v>
      </c>
      <c r="I11" s="150">
        <v>43770</v>
      </c>
      <c r="J11" s="150">
        <v>43800</v>
      </c>
      <c r="K11" s="150">
        <v>43831</v>
      </c>
      <c r="L11" s="150">
        <v>43862</v>
      </c>
      <c r="M11" s="150">
        <v>43891</v>
      </c>
      <c r="N11" s="150">
        <v>43922</v>
      </c>
      <c r="O11" s="150">
        <v>43952</v>
      </c>
      <c r="P11" s="150">
        <v>43983</v>
      </c>
      <c r="Q11" s="150">
        <v>44013</v>
      </c>
      <c r="R11" s="151" t="s">
        <v>7</v>
      </c>
      <c r="S11" s="150">
        <v>43466</v>
      </c>
      <c r="T11" s="150">
        <v>43497</v>
      </c>
      <c r="U11" s="150">
        <v>44044</v>
      </c>
      <c r="V11" s="150">
        <v>44075</v>
      </c>
      <c r="W11" s="150">
        <v>44105</v>
      </c>
      <c r="X11" s="150">
        <v>44136</v>
      </c>
      <c r="Y11" s="150">
        <v>44166</v>
      </c>
      <c r="Z11" s="150" t="s">
        <v>95</v>
      </c>
    </row>
    <row r="12" spans="1:34" ht="18.75" customHeight="1" x14ac:dyDescent="0.2">
      <c r="B12" s="567">
        <v>44013</v>
      </c>
      <c r="C12" s="173">
        <v>52382.39</v>
      </c>
      <c r="D12" s="152">
        <v>295271.03000000003</v>
      </c>
      <c r="E12" s="152">
        <f t="shared" ref="E12:E18" si="0">+D12/12</f>
        <v>24605.91916666667</v>
      </c>
      <c r="F12" s="152"/>
      <c r="G12" s="152">
        <f t="shared" ref="G12:G18" si="1">+E12</f>
        <v>24605.91916666667</v>
      </c>
      <c r="H12" s="152">
        <f t="shared" ref="H12:J18" si="2">+G12</f>
        <v>24605.91916666667</v>
      </c>
      <c r="I12" s="152">
        <f t="shared" si="2"/>
        <v>24605.91916666667</v>
      </c>
      <c r="J12" s="152">
        <f t="shared" si="2"/>
        <v>24605.91916666667</v>
      </c>
      <c r="K12" s="12"/>
      <c r="L12" s="12"/>
      <c r="M12" s="12"/>
      <c r="N12" s="152"/>
      <c r="O12" s="152"/>
      <c r="P12" s="152"/>
      <c r="Q12" s="152"/>
      <c r="R12" s="152"/>
      <c r="S12" s="152"/>
      <c r="T12" s="153"/>
      <c r="U12" s="153">
        <f>+C12/12</f>
        <v>4365.1991666666663</v>
      </c>
      <c r="V12" s="152">
        <f>+U12</f>
        <v>4365.1991666666663</v>
      </c>
      <c r="W12" s="152">
        <f>+V12</f>
        <v>4365.1991666666663</v>
      </c>
      <c r="X12" s="152">
        <f>+W12</f>
        <v>4365.1991666666663</v>
      </c>
      <c r="Y12" s="152">
        <f>+X12</f>
        <v>4365.1991666666663</v>
      </c>
      <c r="Z12" s="152">
        <f>+C12-U12-V12-W12-X12-Y12</f>
        <v>30556.394166666672</v>
      </c>
      <c r="AH12" s="122"/>
    </row>
    <row r="13" spans="1:34" ht="18.75" customHeight="1" x14ac:dyDescent="0.2">
      <c r="B13" s="568"/>
      <c r="C13" s="174">
        <v>11600</v>
      </c>
      <c r="D13" s="154">
        <v>6325</v>
      </c>
      <c r="E13" s="115">
        <f t="shared" si="0"/>
        <v>527.08333333333337</v>
      </c>
      <c r="F13" s="115"/>
      <c r="G13" s="115">
        <f t="shared" si="1"/>
        <v>527.08333333333337</v>
      </c>
      <c r="H13" s="115">
        <f t="shared" si="2"/>
        <v>527.08333333333337</v>
      </c>
      <c r="I13" s="115">
        <f t="shared" si="2"/>
        <v>527.08333333333337</v>
      </c>
      <c r="J13" s="115">
        <f t="shared" si="2"/>
        <v>527.08333333333337</v>
      </c>
      <c r="K13" s="131"/>
      <c r="L13" s="131"/>
      <c r="M13" s="131"/>
      <c r="N13" s="152"/>
      <c r="O13" s="152"/>
      <c r="P13" s="152"/>
      <c r="Q13" s="152"/>
      <c r="R13" s="115"/>
      <c r="S13" s="115"/>
      <c r="T13" s="131"/>
      <c r="U13" s="153">
        <f t="shared" ref="U13:U19" si="3">+C13/12</f>
        <v>966.66666666666663</v>
      </c>
      <c r="V13" s="152">
        <f t="shared" ref="V13:Y19" si="4">+U13</f>
        <v>966.66666666666663</v>
      </c>
      <c r="W13" s="152">
        <f t="shared" si="4"/>
        <v>966.66666666666663</v>
      </c>
      <c r="X13" s="152">
        <f t="shared" si="4"/>
        <v>966.66666666666663</v>
      </c>
      <c r="Y13" s="152">
        <f t="shared" si="4"/>
        <v>966.66666666666663</v>
      </c>
      <c r="Z13" s="152">
        <f t="shared" ref="Z13:Z19" si="5">+C13-U13-V13-W13-X13-Y13</f>
        <v>6766.6666666666679</v>
      </c>
      <c r="AB13" s="114"/>
      <c r="AD13" s="114"/>
      <c r="AH13" s="122"/>
    </row>
    <row r="14" spans="1:34" ht="18.75" customHeight="1" x14ac:dyDescent="0.2">
      <c r="B14" s="568"/>
      <c r="C14" s="174">
        <v>6325</v>
      </c>
      <c r="D14" s="154">
        <v>915620.68</v>
      </c>
      <c r="E14" s="115">
        <f t="shared" si="0"/>
        <v>76301.723333333342</v>
      </c>
      <c r="F14" s="115"/>
      <c r="G14" s="115">
        <f t="shared" si="1"/>
        <v>76301.723333333342</v>
      </c>
      <c r="H14" s="115">
        <f t="shared" si="2"/>
        <v>76301.723333333342</v>
      </c>
      <c r="I14" s="115">
        <f t="shared" si="2"/>
        <v>76301.723333333342</v>
      </c>
      <c r="J14" s="115">
        <f t="shared" si="2"/>
        <v>76301.723333333342</v>
      </c>
      <c r="K14" s="12"/>
      <c r="L14" s="12"/>
      <c r="M14" s="12"/>
      <c r="N14" s="152"/>
      <c r="O14" s="152"/>
      <c r="P14" s="152"/>
      <c r="Q14" s="152"/>
      <c r="R14" s="115"/>
      <c r="S14" s="115"/>
      <c r="T14" s="12"/>
      <c r="U14" s="153">
        <f t="shared" si="3"/>
        <v>527.08333333333337</v>
      </c>
      <c r="V14" s="152">
        <f t="shared" si="4"/>
        <v>527.08333333333337</v>
      </c>
      <c r="W14" s="152">
        <f t="shared" si="4"/>
        <v>527.08333333333337</v>
      </c>
      <c r="X14" s="152">
        <f t="shared" si="4"/>
        <v>527.08333333333337</v>
      </c>
      <c r="Y14" s="152">
        <f t="shared" si="4"/>
        <v>527.08333333333337</v>
      </c>
      <c r="Z14" s="152">
        <f t="shared" si="5"/>
        <v>3689.5833333333344</v>
      </c>
      <c r="AH14" s="122"/>
    </row>
    <row r="15" spans="1:34" ht="18.75" customHeight="1" x14ac:dyDescent="0.2">
      <c r="B15" s="568"/>
      <c r="C15" s="174">
        <v>8147.27</v>
      </c>
      <c r="D15" s="154">
        <v>52382.39</v>
      </c>
      <c r="E15" s="115">
        <f t="shared" si="0"/>
        <v>4365.1991666666663</v>
      </c>
      <c r="F15" s="115"/>
      <c r="G15" s="115">
        <f t="shared" si="1"/>
        <v>4365.1991666666663</v>
      </c>
      <c r="H15" s="115">
        <f t="shared" si="2"/>
        <v>4365.1991666666663</v>
      </c>
      <c r="I15" s="115">
        <f t="shared" si="2"/>
        <v>4365.1991666666663</v>
      </c>
      <c r="J15" s="115">
        <f t="shared" si="2"/>
        <v>4365.1991666666663</v>
      </c>
      <c r="K15" s="12"/>
      <c r="L15" s="12"/>
      <c r="M15" s="12"/>
      <c r="N15" s="152"/>
      <c r="O15" s="152"/>
      <c r="P15" s="152"/>
      <c r="Q15" s="152"/>
      <c r="R15" s="115"/>
      <c r="S15" s="115"/>
      <c r="T15" s="12"/>
      <c r="U15" s="153">
        <f t="shared" si="3"/>
        <v>678.93916666666667</v>
      </c>
      <c r="V15" s="152">
        <f t="shared" si="4"/>
        <v>678.93916666666667</v>
      </c>
      <c r="W15" s="152">
        <f t="shared" si="4"/>
        <v>678.93916666666667</v>
      </c>
      <c r="X15" s="152">
        <f t="shared" si="4"/>
        <v>678.93916666666667</v>
      </c>
      <c r="Y15" s="152">
        <f t="shared" si="4"/>
        <v>678.93916666666667</v>
      </c>
      <c r="Z15" s="152">
        <f t="shared" si="5"/>
        <v>4752.5741666666654</v>
      </c>
      <c r="AD15" s="5"/>
      <c r="AH15" s="122"/>
    </row>
    <row r="16" spans="1:34" ht="18.75" customHeight="1" x14ac:dyDescent="0.2">
      <c r="B16" s="568"/>
      <c r="C16" s="174">
        <v>46400</v>
      </c>
      <c r="D16" s="154">
        <v>33243.279999999999</v>
      </c>
      <c r="E16" s="115">
        <f t="shared" si="0"/>
        <v>2770.2733333333331</v>
      </c>
      <c r="F16" s="115"/>
      <c r="G16" s="115">
        <f t="shared" si="1"/>
        <v>2770.2733333333331</v>
      </c>
      <c r="H16" s="115">
        <f t="shared" si="2"/>
        <v>2770.2733333333331</v>
      </c>
      <c r="I16" s="115">
        <f t="shared" si="2"/>
        <v>2770.2733333333331</v>
      </c>
      <c r="J16" s="115">
        <f t="shared" si="2"/>
        <v>2770.2733333333331</v>
      </c>
      <c r="K16" s="12"/>
      <c r="L16" s="12"/>
      <c r="M16" s="12"/>
      <c r="N16" s="152"/>
      <c r="O16" s="152"/>
      <c r="P16" s="152"/>
      <c r="Q16" s="152"/>
      <c r="R16" s="115"/>
      <c r="S16" s="115"/>
      <c r="T16" s="12"/>
      <c r="U16" s="153">
        <f t="shared" si="3"/>
        <v>3866.6666666666665</v>
      </c>
      <c r="V16" s="152">
        <f t="shared" si="4"/>
        <v>3866.6666666666665</v>
      </c>
      <c r="W16" s="152">
        <f t="shared" si="4"/>
        <v>3866.6666666666665</v>
      </c>
      <c r="X16" s="152">
        <f t="shared" si="4"/>
        <v>3866.6666666666665</v>
      </c>
      <c r="Y16" s="152">
        <f t="shared" si="4"/>
        <v>3866.6666666666665</v>
      </c>
      <c r="Z16" s="152">
        <f t="shared" si="5"/>
        <v>27066.666666666672</v>
      </c>
      <c r="AH16" s="122"/>
    </row>
    <row r="17" spans="2:34" ht="18.75" customHeight="1" x14ac:dyDescent="0.2">
      <c r="B17" s="568"/>
      <c r="C17" s="174">
        <v>926987.53</v>
      </c>
      <c r="D17" s="154">
        <v>46400</v>
      </c>
      <c r="E17" s="115">
        <f t="shared" si="0"/>
        <v>3866.6666666666665</v>
      </c>
      <c r="F17" s="115"/>
      <c r="G17" s="115">
        <f t="shared" si="1"/>
        <v>3866.6666666666665</v>
      </c>
      <c r="H17" s="115">
        <f t="shared" si="2"/>
        <v>3866.6666666666665</v>
      </c>
      <c r="I17" s="115">
        <f t="shared" si="2"/>
        <v>3866.6666666666665</v>
      </c>
      <c r="J17" s="115">
        <f t="shared" si="2"/>
        <v>3866.6666666666665</v>
      </c>
      <c r="K17" s="12"/>
      <c r="L17" s="12"/>
      <c r="M17" s="12"/>
      <c r="N17" s="152"/>
      <c r="O17" s="152"/>
      <c r="P17" s="152"/>
      <c r="Q17" s="152"/>
      <c r="R17" s="115"/>
      <c r="S17" s="115"/>
      <c r="T17" s="12"/>
      <c r="U17" s="153">
        <f t="shared" si="3"/>
        <v>77248.960833333331</v>
      </c>
      <c r="V17" s="152">
        <f t="shared" si="4"/>
        <v>77248.960833333331</v>
      </c>
      <c r="W17" s="152">
        <f t="shared" si="4"/>
        <v>77248.960833333331</v>
      </c>
      <c r="X17" s="152">
        <f t="shared" si="4"/>
        <v>77248.960833333331</v>
      </c>
      <c r="Y17" s="152">
        <f t="shared" si="4"/>
        <v>77248.960833333331</v>
      </c>
      <c r="Z17" s="152">
        <f t="shared" si="5"/>
        <v>540742.72583333345</v>
      </c>
      <c r="AH17" s="122"/>
    </row>
    <row r="18" spans="2:34" ht="18.75" customHeight="1" x14ac:dyDescent="0.2">
      <c r="B18" s="568"/>
      <c r="C18" s="174">
        <v>2667911.54</v>
      </c>
      <c r="D18" s="154">
        <v>11600</v>
      </c>
      <c r="E18" s="115">
        <f t="shared" si="0"/>
        <v>966.66666666666663</v>
      </c>
      <c r="F18" s="115"/>
      <c r="G18" s="115">
        <f t="shared" si="1"/>
        <v>966.66666666666663</v>
      </c>
      <c r="H18" s="115">
        <f t="shared" si="2"/>
        <v>966.66666666666663</v>
      </c>
      <c r="I18" s="115">
        <f t="shared" si="2"/>
        <v>966.66666666666663</v>
      </c>
      <c r="J18" s="115">
        <f t="shared" si="2"/>
        <v>966.66666666666663</v>
      </c>
      <c r="K18" s="131"/>
      <c r="L18" s="131"/>
      <c r="M18" s="131"/>
      <c r="N18" s="152"/>
      <c r="O18" s="152"/>
      <c r="P18" s="152"/>
      <c r="Q18" s="152"/>
      <c r="R18" s="115"/>
      <c r="S18" s="115"/>
      <c r="T18" s="131"/>
      <c r="U18" s="153">
        <f t="shared" si="3"/>
        <v>222325.96166666667</v>
      </c>
      <c r="V18" s="152">
        <f t="shared" si="4"/>
        <v>222325.96166666667</v>
      </c>
      <c r="W18" s="152">
        <f t="shared" si="4"/>
        <v>222325.96166666667</v>
      </c>
      <c r="X18" s="152">
        <f t="shared" si="4"/>
        <v>222325.96166666667</v>
      </c>
      <c r="Y18" s="152">
        <f t="shared" si="4"/>
        <v>222325.96166666667</v>
      </c>
      <c r="Z18" s="152">
        <f t="shared" si="5"/>
        <v>1556281.7316666662</v>
      </c>
      <c r="AB18" s="114"/>
      <c r="AH18" s="122"/>
    </row>
    <row r="19" spans="2:34" ht="18.75" customHeight="1" x14ac:dyDescent="0.2">
      <c r="B19" s="569"/>
      <c r="C19" s="173">
        <v>436422.15</v>
      </c>
      <c r="D19" s="175"/>
      <c r="E19" s="152"/>
      <c r="F19" s="152"/>
      <c r="G19" s="152"/>
      <c r="H19" s="152"/>
      <c r="I19" s="152"/>
      <c r="J19" s="152"/>
      <c r="K19" s="176"/>
      <c r="L19" s="176"/>
      <c r="M19" s="176"/>
      <c r="N19" s="152"/>
      <c r="O19" s="152"/>
      <c r="P19" s="152"/>
      <c r="Q19" s="152"/>
      <c r="R19" s="152"/>
      <c r="S19" s="152"/>
      <c r="T19" s="176"/>
      <c r="U19" s="153">
        <f t="shared" si="3"/>
        <v>36368.512500000004</v>
      </c>
      <c r="V19" s="152">
        <f t="shared" si="4"/>
        <v>36368.512500000004</v>
      </c>
      <c r="W19" s="152">
        <f t="shared" si="4"/>
        <v>36368.512500000004</v>
      </c>
      <c r="X19" s="152">
        <f t="shared" si="4"/>
        <v>36368.512500000004</v>
      </c>
      <c r="Y19" s="152">
        <f t="shared" si="4"/>
        <v>36368.512500000004</v>
      </c>
      <c r="Z19" s="152">
        <f t="shared" si="5"/>
        <v>254579.58749999997</v>
      </c>
      <c r="AH19" s="122"/>
    </row>
    <row r="20" spans="2:34" ht="17.25" customHeight="1" x14ac:dyDescent="0.2">
      <c r="B20" s="155" t="s">
        <v>7</v>
      </c>
      <c r="C20" s="166">
        <f>SUM(C12:C19)</f>
        <v>4156175.88</v>
      </c>
      <c r="D20" s="156">
        <f>SUM(D12:D18)</f>
        <v>1360842.38</v>
      </c>
      <c r="E20" s="156">
        <f t="shared" ref="E20:P20" si="6">SUM(E12:E18)</f>
        <v>113403.53166666669</v>
      </c>
      <c r="F20" s="156">
        <f t="shared" si="6"/>
        <v>0</v>
      </c>
      <c r="G20" s="156">
        <f t="shared" si="6"/>
        <v>113403.53166666669</v>
      </c>
      <c r="H20" s="156">
        <f t="shared" si="6"/>
        <v>113403.53166666669</v>
      </c>
      <c r="I20" s="156">
        <f t="shared" si="6"/>
        <v>113403.53166666669</v>
      </c>
      <c r="J20" s="156">
        <f t="shared" si="6"/>
        <v>113403.53166666669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>SUM(Q12:Q18)-0.01+0.01</f>
        <v>0</v>
      </c>
      <c r="R20" s="156">
        <f>SUM(R12:R18)</f>
        <v>0</v>
      </c>
      <c r="S20" s="156">
        <f>SUM(S12:S18)</f>
        <v>0</v>
      </c>
      <c r="T20" s="156">
        <f>SUM(T12:T18)</f>
        <v>0</v>
      </c>
      <c r="U20" s="156">
        <f t="shared" ref="U20:Z20" si="7">SUM(U12:U19)</f>
        <v>346347.99000000005</v>
      </c>
      <c r="V20" s="156">
        <f t="shared" si="7"/>
        <v>346347.99000000005</v>
      </c>
      <c r="W20" s="156">
        <f t="shared" si="7"/>
        <v>346347.99000000005</v>
      </c>
      <c r="X20" s="156">
        <f t="shared" si="7"/>
        <v>346347.99000000005</v>
      </c>
      <c r="Y20" s="156">
        <f t="shared" si="7"/>
        <v>346347.99000000005</v>
      </c>
      <c r="Z20" s="177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57" t="s">
        <v>34</v>
      </c>
      <c r="C21" s="158"/>
      <c r="D21" s="158"/>
      <c r="E21" s="159"/>
      <c r="F21" s="159"/>
      <c r="G21" s="160"/>
      <c r="H21" s="160"/>
      <c r="I21" s="160"/>
      <c r="J21" s="160"/>
      <c r="K21" s="160"/>
      <c r="L21" s="160"/>
      <c r="M21" s="160"/>
      <c r="N21" s="160"/>
      <c r="O21" s="178"/>
      <c r="P21" s="178"/>
      <c r="Q21" s="178"/>
      <c r="R21" s="178"/>
      <c r="S21" s="178">
        <f>+S20+T20+U20+V20+W20+X20+Y20-0.01</f>
        <v>1731739.9400000002</v>
      </c>
      <c r="T21" s="178"/>
      <c r="U21" s="178"/>
      <c r="V21" s="178"/>
      <c r="W21" s="178"/>
      <c r="X21" s="178"/>
      <c r="Y21" s="178"/>
      <c r="Z21" s="179">
        <f>+U20+V20+W20+X20+Y20</f>
        <v>1731739.9500000002</v>
      </c>
    </row>
    <row r="22" spans="2:34" x14ac:dyDescent="0.2">
      <c r="D22" s="5"/>
      <c r="T22" s="5"/>
      <c r="AA22" s="5"/>
      <c r="AB22" s="114"/>
      <c r="AD22" s="114"/>
    </row>
    <row r="23" spans="2:34" ht="40.5" customHeight="1" x14ac:dyDescent="0.2">
      <c r="B23" s="161"/>
      <c r="C23" s="161"/>
      <c r="D23" s="161"/>
      <c r="E23" s="161"/>
      <c r="F23" s="161"/>
      <c r="G23" s="161"/>
      <c r="J23" s="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18"/>
      <c r="AA23" s="5"/>
      <c r="AD23" s="3"/>
    </row>
    <row r="24" spans="2:34" ht="14.25" customHeight="1" x14ac:dyDescent="0.25">
      <c r="B24" s="570" t="s">
        <v>81</v>
      </c>
      <c r="C24" s="571"/>
      <c r="D24" s="572"/>
      <c r="E24" s="573" t="s">
        <v>82</v>
      </c>
      <c r="F24" s="574"/>
      <c r="G24" s="5"/>
      <c r="I24" s="162"/>
      <c r="J24" s="1"/>
      <c r="K24" s="575" t="s">
        <v>82</v>
      </c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"/>
    </row>
    <row r="25" spans="2:34" ht="21.75" customHeight="1" x14ac:dyDescent="0.2">
      <c r="B25" s="555" t="s">
        <v>80</v>
      </c>
      <c r="C25" s="556"/>
      <c r="D25" s="557"/>
      <c r="E25" s="558">
        <f>+D20</f>
        <v>1360842.38</v>
      </c>
      <c r="F25" s="559"/>
      <c r="G25" s="5"/>
      <c r="H25" s="7"/>
      <c r="I25" s="7"/>
      <c r="J25" s="7"/>
      <c r="K25" s="560">
        <f>+C20</f>
        <v>4156175.88</v>
      </c>
      <c r="L25" s="560"/>
      <c r="M25" s="560"/>
      <c r="N25" s="560"/>
      <c r="O25" s="560"/>
      <c r="P25" s="560"/>
      <c r="Q25" s="560"/>
      <c r="R25" s="560"/>
      <c r="S25" s="560"/>
      <c r="T25" s="560"/>
      <c r="U25" s="560"/>
      <c r="V25" s="560"/>
      <c r="W25" s="560"/>
      <c r="X25" s="560"/>
      <c r="Y25" s="560"/>
      <c r="Z25" s="560"/>
      <c r="AD25" s="114"/>
    </row>
    <row r="26" spans="2:34" ht="22.5" customHeight="1" x14ac:dyDescent="0.2">
      <c r="B26" s="561" t="s">
        <v>99</v>
      </c>
      <c r="C26" s="562"/>
      <c r="D26" s="563"/>
      <c r="E26" s="558">
        <f>+Z21</f>
        <v>1731739.9500000002</v>
      </c>
      <c r="F26" s="559"/>
      <c r="G26" s="5"/>
      <c r="I26" s="162"/>
      <c r="J26" s="162"/>
      <c r="K26" s="564">
        <f>+Z21</f>
        <v>1731739.9500000002</v>
      </c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6"/>
      <c r="AD26" s="114"/>
    </row>
    <row r="27" spans="2:34" ht="30" customHeight="1" x14ac:dyDescent="0.2">
      <c r="B27" s="547" t="s">
        <v>100</v>
      </c>
      <c r="C27" s="548"/>
      <c r="D27" s="549"/>
      <c r="E27" s="550">
        <f>+E25-E26</f>
        <v>-370897.5700000003</v>
      </c>
      <c r="F27" s="551"/>
      <c r="G27" s="5"/>
      <c r="I27" s="7"/>
      <c r="J27" s="1"/>
      <c r="K27" s="552">
        <f>+K25-K26</f>
        <v>2424435.9299999997</v>
      </c>
      <c r="L27" s="552"/>
      <c r="M27" s="552"/>
      <c r="N27" s="552"/>
      <c r="O27" s="552"/>
      <c r="P27" s="552"/>
      <c r="Q27" s="552"/>
      <c r="R27" s="552"/>
      <c r="S27" s="552"/>
      <c r="T27" s="552"/>
      <c r="U27" s="552"/>
      <c r="V27" s="552"/>
      <c r="W27" s="552"/>
      <c r="X27" s="552"/>
      <c r="Y27" s="552"/>
      <c r="Z27" s="552"/>
      <c r="AA27" s="3"/>
      <c r="AB27" s="180"/>
    </row>
    <row r="28" spans="2:34" ht="35.25" customHeight="1" x14ac:dyDescent="0.2">
      <c r="H28" s="116"/>
      <c r="J28" s="1"/>
      <c r="L28" s="553"/>
      <c r="M28" s="553"/>
      <c r="N28" s="117"/>
      <c r="R28" s="554">
        <f>+S21</f>
        <v>1731739.9400000002</v>
      </c>
      <c r="S28" s="554"/>
      <c r="AA28" s="3"/>
      <c r="AB28" s="114"/>
    </row>
    <row r="29" spans="2:34" ht="27" customHeight="1" x14ac:dyDescent="0.2">
      <c r="I29" s="7"/>
      <c r="J29" s="7"/>
      <c r="K29" s="163"/>
      <c r="L29" s="538"/>
      <c r="M29" s="538"/>
      <c r="N29" s="164"/>
      <c r="O29" s="163"/>
      <c r="P29" s="163"/>
      <c r="Q29" s="163"/>
      <c r="R29" s="539">
        <f>+R27-R28-0.01</f>
        <v>-1731739.9500000002</v>
      </c>
      <c r="S29" s="539"/>
      <c r="AA29" s="3"/>
      <c r="AB29" s="114"/>
    </row>
    <row r="30" spans="2:34" ht="15" x14ac:dyDescent="0.25">
      <c r="AA30" s="165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57" t="s">
        <v>49</v>
      </c>
      <c r="B44" s="258"/>
      <c r="C44" s="258"/>
      <c r="D44" s="258"/>
      <c r="E44" s="258"/>
      <c r="F44" s="258"/>
      <c r="G44" s="262" t="e">
        <f>+#REF!</f>
        <v>#REF!</v>
      </c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543">
        <f>+'Dep. Periodo 2021'!K40</f>
        <v>4462562.1969666667</v>
      </c>
      <c r="Y44" s="544"/>
      <c r="AU44" s="10"/>
      <c r="AV44" s="10"/>
      <c r="AW44" s="10"/>
      <c r="AX44" s="10"/>
      <c r="AY44" s="10"/>
    </row>
    <row r="45" spans="1:57" x14ac:dyDescent="0.2">
      <c r="A45" s="259" t="s">
        <v>51</v>
      </c>
      <c r="B45" s="260"/>
      <c r="C45" s="260"/>
      <c r="D45" s="260"/>
      <c r="E45" s="260"/>
      <c r="F45" s="260"/>
      <c r="G45" s="261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545">
        <f>+'Dep. Periodo 2021'!K43</f>
        <v>295196.48480000003</v>
      </c>
      <c r="Y45" s="546"/>
      <c r="AU45" s="10"/>
      <c r="AV45" s="10"/>
      <c r="AW45" s="10"/>
      <c r="AX45" s="10"/>
      <c r="AY45" s="10"/>
    </row>
    <row r="46" spans="1:57" ht="22.5" customHeight="1" thickBot="1" x14ac:dyDescent="0.25">
      <c r="A46" s="593" t="s">
        <v>95</v>
      </c>
      <c r="B46" s="594"/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5">
        <f>SUM(X44:Y45)</f>
        <v>4757758.6817666665</v>
      </c>
      <c r="Y46" s="596"/>
      <c r="Z46" s="540" t="s">
        <v>30</v>
      </c>
      <c r="AA46" s="540"/>
      <c r="AB46" s="540"/>
      <c r="AC46" s="540"/>
      <c r="AD46" s="540"/>
      <c r="AE46" s="540"/>
      <c r="AF46" s="540"/>
      <c r="AG46" s="540"/>
      <c r="AH46" s="540"/>
      <c r="AI46" s="540"/>
      <c r="AJ46" s="540"/>
      <c r="AK46" s="540"/>
      <c r="AL46" s="540"/>
      <c r="AM46" s="540"/>
      <c r="AN46" s="540"/>
      <c r="AO46" s="540"/>
      <c r="AP46" s="540"/>
      <c r="AQ46" s="542" t="s">
        <v>30</v>
      </c>
      <c r="AR46" s="542"/>
      <c r="AS46" s="542"/>
      <c r="AT46" s="542"/>
      <c r="AU46" s="542"/>
      <c r="AV46" s="542"/>
      <c r="AW46" s="542"/>
      <c r="AX46" s="542"/>
      <c r="AY46" s="542"/>
      <c r="AZ46" s="542"/>
      <c r="BA46" s="542"/>
      <c r="BB46" s="542"/>
      <c r="BC46" s="542"/>
      <c r="BD46" s="199"/>
      <c r="BE46" s="199"/>
    </row>
    <row r="47" spans="1:57" ht="30" customHeight="1" x14ac:dyDescent="0.2">
      <c r="Z47" s="540" t="s">
        <v>108</v>
      </c>
      <c r="AA47" s="540"/>
      <c r="AB47" s="540"/>
      <c r="AC47" s="540"/>
      <c r="AD47" s="540"/>
      <c r="AE47" s="540"/>
      <c r="AF47" s="540"/>
      <c r="AG47" s="540"/>
      <c r="AH47" s="540"/>
      <c r="AI47" s="540"/>
      <c r="AJ47" s="540"/>
      <c r="AK47" s="540"/>
      <c r="AL47" s="540"/>
      <c r="AM47" s="540"/>
      <c r="AN47" s="540"/>
      <c r="AO47" s="540"/>
      <c r="AP47" s="540"/>
      <c r="AQ47" s="542" t="s">
        <v>98</v>
      </c>
      <c r="AR47" s="542"/>
      <c r="AS47" s="542"/>
      <c r="AT47" s="542"/>
      <c r="AU47" s="542"/>
      <c r="AV47" s="542"/>
      <c r="AW47" s="542"/>
      <c r="AX47" s="542"/>
      <c r="AY47" s="542"/>
      <c r="AZ47" s="542"/>
      <c r="BA47" s="542"/>
      <c r="BB47" s="542"/>
      <c r="BC47" s="542"/>
      <c r="BD47" s="199"/>
      <c r="BE47" s="199"/>
    </row>
    <row r="48" spans="1:57" ht="15.75" x14ac:dyDescent="0.2">
      <c r="D48" s="10"/>
      <c r="E48" s="10"/>
      <c r="F48" s="10"/>
      <c r="G48" s="10"/>
      <c r="H48" s="10"/>
      <c r="Z48" s="541" t="s">
        <v>31</v>
      </c>
      <c r="AA48" s="541"/>
      <c r="AB48" s="541"/>
      <c r="AC48" s="541"/>
      <c r="AD48" s="541"/>
      <c r="AE48" s="541"/>
      <c r="AF48" s="541"/>
      <c r="AG48" s="541"/>
      <c r="AH48" s="541"/>
      <c r="AI48" s="541"/>
      <c r="AJ48" s="541"/>
      <c r="AK48" s="541"/>
      <c r="AL48" s="541"/>
      <c r="AM48" s="541"/>
      <c r="AN48" s="541"/>
      <c r="AO48" s="541"/>
      <c r="AP48" s="541"/>
      <c r="AQ48" s="541" t="s">
        <v>31</v>
      </c>
      <c r="AR48" s="541"/>
      <c r="AS48" s="541"/>
      <c r="AT48" s="541"/>
      <c r="AU48" s="541"/>
      <c r="AV48" s="541"/>
      <c r="AW48" s="541"/>
      <c r="AX48" s="541"/>
      <c r="AY48" s="541"/>
      <c r="AZ48" s="541"/>
      <c r="BA48" s="541"/>
      <c r="BB48" s="541"/>
      <c r="BC48" s="541"/>
      <c r="BD48" s="200"/>
      <c r="BE48" s="200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BH51" s="360" t="s">
        <v>447</v>
      </c>
      <c r="BI51" s="360" t="s">
        <v>82</v>
      </c>
    </row>
    <row r="52" spans="4:61" ht="15.75" customHeight="1" thickBot="1" x14ac:dyDescent="0.25">
      <c r="AA52" s="186" t="e">
        <f>#REF!</f>
        <v>#REF!</v>
      </c>
      <c r="AB52" s="187" t="e">
        <f>#REF!</f>
        <v>#REF!</v>
      </c>
      <c r="AC52" s="187" t="e">
        <f>#REF!</f>
        <v>#REF!</v>
      </c>
      <c r="AD52" s="187" t="e">
        <f>#REF!</f>
        <v>#REF!</v>
      </c>
      <c r="AE52" s="187" t="e">
        <f>#REF!</f>
        <v>#REF!</v>
      </c>
      <c r="AF52" s="187" t="e">
        <f>#REF!</f>
        <v>#REF!</v>
      </c>
      <c r="AG52" s="187" t="e">
        <f>#REF!</f>
        <v>#REF!</v>
      </c>
      <c r="AH52" s="187" t="e">
        <f>#REF!</f>
        <v>#REF!</v>
      </c>
      <c r="AI52" s="187" t="e">
        <f>#REF!</f>
        <v>#REF!</v>
      </c>
      <c r="AJ52" s="187" t="e">
        <f>#REF!</f>
        <v>#REF!</v>
      </c>
      <c r="AK52" s="187" t="e">
        <f>#REF!</f>
        <v>#REF!</v>
      </c>
      <c r="AL52" s="187" t="e">
        <f>#REF!</f>
        <v>#REF!</v>
      </c>
      <c r="AM52" s="187" t="e">
        <f>#REF!</f>
        <v>#REF!</v>
      </c>
      <c r="AN52" s="188" t="e">
        <f>#REF!</f>
        <v>#REF!</v>
      </c>
      <c r="BH52" s="95" t="s">
        <v>443</v>
      </c>
      <c r="BI52" s="352" t="e">
        <f>+#REF!+#REF!</f>
        <v>#REF!</v>
      </c>
    </row>
    <row r="53" spans="4:61" ht="15" x14ac:dyDescent="0.2">
      <c r="AA53" s="152" t="e">
        <f>+#REF!</f>
        <v>#REF!</v>
      </c>
      <c r="AB53" s="152" t="e">
        <f>#REF!</f>
        <v>#REF!</v>
      </c>
      <c r="AC53" s="152" t="e">
        <f>#REF!</f>
        <v>#REF!</v>
      </c>
      <c r="AD53" s="152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2" t="e">
        <f>#REF!</f>
        <v>#REF!</v>
      </c>
      <c r="AI53" s="152" t="e">
        <f>#REF!</f>
        <v>#REF!</v>
      </c>
      <c r="AJ53" s="152" t="e">
        <f>#REF!</f>
        <v>#REF!</v>
      </c>
      <c r="AK53" s="152" t="e">
        <f>#REF!</f>
        <v>#REF!</v>
      </c>
      <c r="AL53" s="152" t="e">
        <f>#REF!</f>
        <v>#REF!</v>
      </c>
      <c r="AM53" s="152" t="e">
        <f>#REF!</f>
        <v>#REF!</v>
      </c>
      <c r="AN53" s="190" t="e">
        <f>#REF!</f>
        <v>#REF!</v>
      </c>
      <c r="AR53" s="185" t="e">
        <f>#REF!</f>
        <v>#REF!</v>
      </c>
      <c r="AS53" s="186" t="e">
        <f>#REF!</f>
        <v>#REF!</v>
      </c>
      <c r="AT53" s="187" t="e">
        <f>#REF!</f>
        <v>#REF!</v>
      </c>
      <c r="AU53" s="187" t="e">
        <f>#REF!</f>
        <v>#REF!</v>
      </c>
      <c r="AV53" s="187" t="e">
        <f>#REF!</f>
        <v>#REF!</v>
      </c>
      <c r="AW53" s="187" t="e">
        <f>#REF!</f>
        <v>#REF!</v>
      </c>
      <c r="AX53" s="187" t="e">
        <f>#REF!</f>
        <v>#REF!</v>
      </c>
      <c r="AY53" s="187" t="e">
        <f>#REF!</f>
        <v>#REF!</v>
      </c>
      <c r="AZ53" s="187" t="e">
        <f>#REF!</f>
        <v>#REF!</v>
      </c>
      <c r="BA53" s="188" t="e">
        <f>#REF!</f>
        <v>#REF!</v>
      </c>
      <c r="BH53" s="95" t="s">
        <v>444</v>
      </c>
      <c r="BI53" s="352">
        <f>+BA87</f>
        <v>1533714.2719166668</v>
      </c>
    </row>
    <row r="54" spans="4:61" ht="18" customHeight="1" thickBot="1" x14ac:dyDescent="0.25">
      <c r="AA54" s="156" t="e">
        <f>#REF!</f>
        <v>#REF!</v>
      </c>
      <c r="AB54" s="156" t="e">
        <f>#REF!</f>
        <v>#REF!</v>
      </c>
      <c r="AC54" s="156" t="e">
        <f>#REF!</f>
        <v>#REF!</v>
      </c>
      <c r="AD54" s="156" t="e">
        <f>#REF!</f>
        <v>#REF!</v>
      </c>
      <c r="AE54" s="156" t="e">
        <f>#REF!</f>
        <v>#REF!</v>
      </c>
      <c r="AF54" s="156" t="e">
        <f>#REF!</f>
        <v>#REF!</v>
      </c>
      <c r="AG54" s="156" t="e">
        <f>#REF!</f>
        <v>#REF!</v>
      </c>
      <c r="AH54" s="156" t="e">
        <f>#REF!</f>
        <v>#REF!</v>
      </c>
      <c r="AI54" s="156" t="e">
        <f>#REF!</f>
        <v>#REF!</v>
      </c>
      <c r="AJ54" s="156" t="e">
        <f>#REF!</f>
        <v>#REF!</v>
      </c>
      <c r="AK54" s="156" t="e">
        <f>#REF!</f>
        <v>#REF!</v>
      </c>
      <c r="AL54" s="156" t="e">
        <f>#REF!</f>
        <v>#REF!</v>
      </c>
      <c r="AM54" s="156" t="e">
        <f>#REF!</f>
        <v>#REF!</v>
      </c>
      <c r="AN54" s="192" t="e">
        <f>#REF!</f>
        <v>#REF!</v>
      </c>
      <c r="AR54" s="597">
        <v>44197</v>
      </c>
      <c r="AS54" s="153" t="e">
        <f>#REF!</f>
        <v>#REF!</v>
      </c>
      <c r="AT54" s="153" t="e">
        <f>#REF!</f>
        <v>#REF!</v>
      </c>
      <c r="AU54" s="152" t="e">
        <f>#REF!</f>
        <v>#REF!</v>
      </c>
      <c r="AV54" s="152" t="e">
        <f>#REF!</f>
        <v>#REF!</v>
      </c>
      <c r="AW54" s="152" t="e">
        <f>#REF!</f>
        <v>#REF!</v>
      </c>
      <c r="AX54" s="152" t="e">
        <f>#REF!</f>
        <v>#REF!</v>
      </c>
      <c r="AY54" s="152" t="e">
        <f>#REF!</f>
        <v>#REF!</v>
      </c>
      <c r="AZ54" s="152" t="e">
        <f>#REF!</f>
        <v>#REF!</v>
      </c>
      <c r="BA54" s="201" t="e">
        <f>SUM(AT54:AZ54)</f>
        <v>#REF!</v>
      </c>
      <c r="BC54" s="3" t="e">
        <f>+AS54/7</f>
        <v>#REF!</v>
      </c>
      <c r="BH54" s="95" t="s">
        <v>80</v>
      </c>
      <c r="BI54" s="352" t="e">
        <f>+BA62</f>
        <v>#REF!</v>
      </c>
    </row>
    <row r="55" spans="4:61" ht="15.75" thickBot="1" x14ac:dyDescent="0.25">
      <c r="D55" s="185" t="s">
        <v>32</v>
      </c>
      <c r="E55" s="186" t="s">
        <v>106</v>
      </c>
      <c r="F55" s="187">
        <v>44197</v>
      </c>
      <c r="G55" s="187">
        <v>44228</v>
      </c>
      <c r="H55" s="187">
        <v>44256</v>
      </c>
      <c r="I55" s="187">
        <v>44287</v>
      </c>
      <c r="J55" s="187">
        <v>44317</v>
      </c>
      <c r="K55" s="187">
        <v>44348</v>
      </c>
      <c r="L55" s="187">
        <v>44378</v>
      </c>
      <c r="M55" s="187">
        <v>44409</v>
      </c>
      <c r="N55" s="187">
        <v>44440</v>
      </c>
      <c r="O55" s="187">
        <v>44470</v>
      </c>
      <c r="P55" s="187">
        <v>44501</v>
      </c>
      <c r="Q55" s="187">
        <v>44531</v>
      </c>
      <c r="R55" s="188" t="s">
        <v>95</v>
      </c>
      <c r="AA55" s="592"/>
      <c r="AB55" s="592"/>
      <c r="AC55" s="195"/>
      <c r="AD55" s="195" t="e">
        <f>#REF!</f>
        <v>#REF!</v>
      </c>
      <c r="AE55" s="196" t="e">
        <f>#REF!</f>
        <v>#REF!</v>
      </c>
      <c r="AF55" s="196" t="e">
        <f>#REF!</f>
        <v>#REF!</v>
      </c>
      <c r="AG55" s="196" t="e">
        <f>#REF!</f>
        <v>#REF!</v>
      </c>
      <c r="AH55" s="196" t="e">
        <f>#REF!</f>
        <v>#REF!</v>
      </c>
      <c r="AI55" s="197" t="e">
        <f>#REF!</f>
        <v>#REF!</v>
      </c>
      <c r="AJ55" s="197" t="e">
        <f>#REF!</f>
        <v>#REF!</v>
      </c>
      <c r="AK55" s="197" t="e">
        <f>#REF!</f>
        <v>#REF!</v>
      </c>
      <c r="AL55" s="197" t="e">
        <f>#REF!</f>
        <v>#REF!</v>
      </c>
      <c r="AM55" s="197" t="e">
        <f>#REF!</f>
        <v>#REF!</v>
      </c>
      <c r="AN55" s="198" t="e">
        <f>#REF!</f>
        <v>#REF!</v>
      </c>
      <c r="AR55" s="598"/>
      <c r="AS55" s="153" t="e">
        <f>#REF!</f>
        <v>#REF!</v>
      </c>
      <c r="AT55" s="153" t="e">
        <f>#REF!</f>
        <v>#REF!</v>
      </c>
      <c r="AU55" s="115" t="e">
        <f>#REF!</f>
        <v>#REF!</v>
      </c>
      <c r="AV55" s="115" t="e">
        <f>#REF!</f>
        <v>#REF!</v>
      </c>
      <c r="AW55" s="115" t="e">
        <f>#REF!</f>
        <v>#REF!</v>
      </c>
      <c r="AX55" s="115" t="e">
        <f>#REF!</f>
        <v>#REF!</v>
      </c>
      <c r="AY55" s="115" t="e">
        <f>#REF!</f>
        <v>#REF!</v>
      </c>
      <c r="AZ55" s="115" t="e">
        <f>#REF!</f>
        <v>#REF!</v>
      </c>
      <c r="BA55" s="201" t="e">
        <f t="shared" ref="BA55:BA61" si="8">SUM(AT55:AZ55)</f>
        <v>#REF!</v>
      </c>
      <c r="BC55" s="3" t="e">
        <f t="shared" ref="BC55:BC61" si="9">+AS55/7</f>
        <v>#REF!</v>
      </c>
      <c r="BH55" s="367" t="s">
        <v>445</v>
      </c>
      <c r="BI55" s="366" t="e">
        <f>SUM(BI52:BI54)</f>
        <v>#REF!</v>
      </c>
    </row>
    <row r="56" spans="4:61" ht="15" x14ac:dyDescent="0.2">
      <c r="D56" s="189">
        <v>44197</v>
      </c>
      <c r="E56" s="152">
        <v>6134857.1030000001</v>
      </c>
      <c r="F56" s="152">
        <f>+E56/12</f>
        <v>511238.09191666666</v>
      </c>
      <c r="G56" s="152">
        <v>511238.09</v>
      </c>
      <c r="H56" s="152">
        <v>511238.09</v>
      </c>
      <c r="I56" s="12"/>
      <c r="J56" s="12"/>
      <c r="K56" s="12"/>
      <c r="L56" s="152"/>
      <c r="M56" s="152"/>
      <c r="N56" s="152"/>
      <c r="O56" s="152"/>
      <c r="P56" s="152"/>
      <c r="Q56" s="152"/>
      <c r="R56" s="190">
        <f>+E56-F56</f>
        <v>5623619.0110833338</v>
      </c>
      <c r="S56" s="3">
        <f>+E56/12</f>
        <v>511238.09191666666</v>
      </c>
      <c r="AB56" s="5"/>
      <c r="AR56" s="598"/>
      <c r="AS56" s="153" t="e">
        <f>#REF!</f>
        <v>#REF!</v>
      </c>
      <c r="AT56" s="153" t="e">
        <f>#REF!</f>
        <v>#REF!</v>
      </c>
      <c r="AU56" s="115" t="e">
        <f>#REF!</f>
        <v>#REF!</v>
      </c>
      <c r="AV56" s="115" t="e">
        <f>#REF!</f>
        <v>#REF!</v>
      </c>
      <c r="AW56" s="115" t="e">
        <f>#REF!</f>
        <v>#REF!</v>
      </c>
      <c r="AX56" s="115" t="e">
        <f>#REF!</f>
        <v>#REF!</v>
      </c>
      <c r="AY56" s="115" t="e">
        <f>#REF!</f>
        <v>#REF!</v>
      </c>
      <c r="AZ56" s="115" t="e">
        <f>#REF!</f>
        <v>#REF!</v>
      </c>
      <c r="BA56" s="201" t="e">
        <f t="shared" si="8"/>
        <v>#REF!</v>
      </c>
      <c r="BC56" s="3" t="e">
        <f t="shared" si="9"/>
        <v>#REF!</v>
      </c>
    </row>
    <row r="57" spans="4:61" ht="15.75" thickBot="1" x14ac:dyDescent="0.25">
      <c r="D57" s="191" t="s">
        <v>7</v>
      </c>
      <c r="E57" s="156">
        <f>SUM(E56)</f>
        <v>6134857.1030000001</v>
      </c>
      <c r="F57" s="156">
        <f t="shared" ref="F57:N57" si="10">SUM(F56:F56)</f>
        <v>511238.09191666666</v>
      </c>
      <c r="G57" s="156">
        <f t="shared" si="10"/>
        <v>511238.09</v>
      </c>
      <c r="H57" s="156">
        <f t="shared" si="10"/>
        <v>511238.09</v>
      </c>
      <c r="I57" s="156">
        <f t="shared" si="10"/>
        <v>0</v>
      </c>
      <c r="J57" s="156">
        <f t="shared" si="10"/>
        <v>0</v>
      </c>
      <c r="K57" s="156">
        <f t="shared" si="10"/>
        <v>0</v>
      </c>
      <c r="L57" s="156">
        <f t="shared" si="10"/>
        <v>0</v>
      </c>
      <c r="M57" s="156">
        <f t="shared" si="10"/>
        <v>0</v>
      </c>
      <c r="N57" s="156">
        <f t="shared" si="10"/>
        <v>0</v>
      </c>
      <c r="O57" s="156">
        <f>SUM(O56:O56)-0.01+0.01</f>
        <v>0</v>
      </c>
      <c r="P57" s="156">
        <f>SUM(P56:P56)</f>
        <v>0</v>
      </c>
      <c r="Q57" s="156">
        <f>SUM(Q56:Q56)</f>
        <v>0</v>
      </c>
      <c r="R57" s="192">
        <f>SUM(R56:R56)</f>
        <v>5623619.0110833338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R57" s="598"/>
      <c r="AS57" s="153" t="e">
        <f>#REF!</f>
        <v>#REF!</v>
      </c>
      <c r="AT57" s="153" t="e">
        <f>#REF!</f>
        <v>#REF!</v>
      </c>
      <c r="AU57" s="115" t="e">
        <f>#REF!</f>
        <v>#REF!</v>
      </c>
      <c r="AV57" s="115" t="e">
        <f>#REF!</f>
        <v>#REF!</v>
      </c>
      <c r="AW57" s="115" t="e">
        <f>#REF!</f>
        <v>#REF!</v>
      </c>
      <c r="AX57" s="115" t="e">
        <f>#REF!</f>
        <v>#REF!</v>
      </c>
      <c r="AY57" s="115" t="e">
        <f>#REF!</f>
        <v>#REF!</v>
      </c>
      <c r="AZ57" s="115" t="e">
        <f>#REF!</f>
        <v>#REF!</v>
      </c>
      <c r="BA57" s="201" t="e">
        <f>SUM(AT57:AZ57)</f>
        <v>#REF!</v>
      </c>
      <c r="BC57" s="3" t="e">
        <f t="shared" si="9"/>
        <v>#REF!</v>
      </c>
    </row>
    <row r="58" spans="4:61" ht="15.75" thickBot="1" x14ac:dyDescent="0.3">
      <c r="D58" s="193" t="s">
        <v>34</v>
      </c>
      <c r="E58" s="194"/>
      <c r="F58" s="194"/>
      <c r="G58" s="195"/>
      <c r="H58" s="195"/>
      <c r="I58" s="196"/>
      <c r="J58" s="196"/>
      <c r="K58" s="196"/>
      <c r="L58" s="196"/>
      <c r="M58" s="197"/>
      <c r="N58" s="197"/>
      <c r="O58" s="197"/>
      <c r="P58" s="197"/>
      <c r="Q58" s="197"/>
      <c r="R58" s="198">
        <f>+F57</f>
        <v>511238.09191666666</v>
      </c>
      <c r="AA58" s="614" t="e">
        <f>#REF!</f>
        <v>#REF!</v>
      </c>
      <c r="AB58" s="614" t="e">
        <f>#REF!</f>
        <v>#REF!</v>
      </c>
      <c r="AC58" s="601" t="e">
        <f>#REF!</f>
        <v>#REF!</v>
      </c>
      <c r="AD58" s="602"/>
      <c r="AE58" s="602"/>
      <c r="AF58" s="602"/>
      <c r="AG58" s="602"/>
      <c r="AH58" s="602"/>
      <c r="AI58" s="602"/>
      <c r="AJ58" s="602"/>
      <c r="AK58" s="602"/>
      <c r="AL58" s="602"/>
      <c r="AM58" s="602"/>
      <c r="AN58" s="603"/>
      <c r="AR58" s="598"/>
      <c r="AS58" s="153" t="e">
        <f>#REF!</f>
        <v>#REF!</v>
      </c>
      <c r="AT58" s="153" t="e">
        <f>#REF!</f>
        <v>#REF!</v>
      </c>
      <c r="AU58" s="115" t="e">
        <f>#REF!</f>
        <v>#REF!</v>
      </c>
      <c r="AV58" s="115" t="e">
        <f>#REF!</f>
        <v>#REF!</v>
      </c>
      <c r="AW58" s="115" t="e">
        <f>#REF!</f>
        <v>#REF!</v>
      </c>
      <c r="AX58" s="115" t="e">
        <f>#REF!</f>
        <v>#REF!</v>
      </c>
      <c r="AY58" s="115" t="e">
        <f>#REF!</f>
        <v>#REF!</v>
      </c>
      <c r="AZ58" s="115" t="e">
        <f>#REF!</f>
        <v>#REF!</v>
      </c>
      <c r="BA58" s="201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56" t="e">
        <f>#REF!</f>
        <v>#REF!</v>
      </c>
      <c r="AB59" s="556" t="e">
        <f>#REF!</f>
        <v>#REF!</v>
      </c>
      <c r="AC59" s="604" t="e">
        <f>#REF!</f>
        <v>#REF!</v>
      </c>
      <c r="AD59" s="605"/>
      <c r="AE59" s="605"/>
      <c r="AF59" s="605"/>
      <c r="AG59" s="605"/>
      <c r="AH59" s="605"/>
      <c r="AI59" s="605"/>
      <c r="AJ59" s="605"/>
      <c r="AK59" s="605"/>
      <c r="AL59" s="605"/>
      <c r="AM59" s="605"/>
      <c r="AN59" s="606"/>
      <c r="AR59" s="598"/>
      <c r="AS59" s="153" t="e">
        <f>#REF!</f>
        <v>#REF!</v>
      </c>
      <c r="AT59" s="153" t="e">
        <f>#REF!</f>
        <v>#REF!</v>
      </c>
      <c r="AU59" s="115" t="e">
        <f>#REF!</f>
        <v>#REF!</v>
      </c>
      <c r="AV59" s="115" t="e">
        <f>#REF!</f>
        <v>#REF!</v>
      </c>
      <c r="AW59" s="115" t="e">
        <f>#REF!</f>
        <v>#REF!</v>
      </c>
      <c r="AX59" s="115" t="e">
        <f>#REF!</f>
        <v>#REF!</v>
      </c>
      <c r="AY59" s="115" t="e">
        <f>#REF!</f>
        <v>#REF!</v>
      </c>
      <c r="AZ59" s="115" t="e">
        <f>#REF!</f>
        <v>#REF!</v>
      </c>
      <c r="BA59" s="201" t="e">
        <f t="shared" si="8"/>
        <v>#REF!</v>
      </c>
      <c r="BC59" s="3" t="e">
        <f t="shared" si="9"/>
        <v>#REF!</v>
      </c>
    </row>
    <row r="60" spans="4:61" ht="15.75" thickBot="1" x14ac:dyDescent="0.25"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AA60" s="562" t="e">
        <f>#REF!</f>
        <v>#REF!</v>
      </c>
      <c r="AB60" s="562" t="e">
        <f>#REF!</f>
        <v>#REF!</v>
      </c>
      <c r="AC60" s="607" t="e">
        <f>+AN55</f>
        <v>#REF!</v>
      </c>
      <c r="AD60" s="608"/>
      <c r="AE60" s="608"/>
      <c r="AF60" s="608"/>
      <c r="AG60" s="608"/>
      <c r="AH60" s="608"/>
      <c r="AI60" s="608"/>
      <c r="AJ60" s="608"/>
      <c r="AK60" s="608"/>
      <c r="AL60" s="608"/>
      <c r="AM60" s="608"/>
      <c r="AN60" s="609"/>
      <c r="AR60" s="598"/>
      <c r="AS60" s="153" t="e">
        <f>#REF!</f>
        <v>#REF!</v>
      </c>
      <c r="AT60" s="153" t="e">
        <f>#REF!</f>
        <v>#REF!</v>
      </c>
      <c r="AU60" s="115" t="e">
        <f>#REF!</f>
        <v>#REF!</v>
      </c>
      <c r="AV60" s="115" t="e">
        <f>#REF!</f>
        <v>#REF!</v>
      </c>
      <c r="AW60" s="115" t="e">
        <f>#REF!</f>
        <v>#REF!</v>
      </c>
      <c r="AX60" s="115" t="e">
        <f>#REF!</f>
        <v>#REF!</v>
      </c>
      <c r="AY60" s="115" t="e">
        <f>#REF!</f>
        <v>#REF!</v>
      </c>
      <c r="AZ60" s="115" t="e">
        <f>#REF!</f>
        <v>#REF!</v>
      </c>
      <c r="BA60" s="201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613"/>
      <c r="J61" s="613"/>
      <c r="K61" s="613"/>
      <c r="L61" s="613"/>
      <c r="M61" s="613"/>
      <c r="N61" s="613"/>
      <c r="O61" s="613"/>
      <c r="P61" s="613"/>
      <c r="Q61" s="613"/>
      <c r="R61" s="613"/>
      <c r="AA61" s="600" t="e">
        <f>#REF!</f>
        <v>#REF!</v>
      </c>
      <c r="AB61" s="600" t="e">
        <f>#REF!</f>
        <v>#REF!</v>
      </c>
      <c r="AC61" s="610" t="e">
        <f>+AC59-AC60</f>
        <v>#REF!</v>
      </c>
      <c r="AD61" s="611"/>
      <c r="AE61" s="611"/>
      <c r="AF61" s="611"/>
      <c r="AG61" s="611"/>
      <c r="AH61" s="611"/>
      <c r="AI61" s="611"/>
      <c r="AJ61" s="611"/>
      <c r="AK61" s="611"/>
      <c r="AL61" s="611"/>
      <c r="AM61" s="611"/>
      <c r="AN61" s="612"/>
      <c r="AR61" s="599"/>
      <c r="AS61" s="153" t="e">
        <f>#REF!</f>
        <v>#REF!</v>
      </c>
      <c r="AT61" s="153" t="e">
        <f>#REF!</f>
        <v>#REF!</v>
      </c>
      <c r="AU61" s="152" t="e">
        <f>#REF!</f>
        <v>#REF!</v>
      </c>
      <c r="AV61" s="152" t="e">
        <f>#REF!</f>
        <v>#REF!</v>
      </c>
      <c r="AW61" s="152" t="e">
        <f>#REF!</f>
        <v>#REF!</v>
      </c>
      <c r="AX61" s="152" t="e">
        <f>#REF!</f>
        <v>#REF!</v>
      </c>
      <c r="AY61" s="152" t="e">
        <f>#REF!</f>
        <v>#REF!</v>
      </c>
      <c r="AZ61" s="152" t="e">
        <f>#REF!</f>
        <v>#REF!</v>
      </c>
      <c r="BA61" s="201" t="e">
        <f t="shared" si="8"/>
        <v>#REF!</v>
      </c>
      <c r="BC61" s="3" t="e">
        <f t="shared" si="9"/>
        <v>#REF!</v>
      </c>
    </row>
    <row r="62" spans="4:61" ht="13.5" customHeight="1" x14ac:dyDescent="0.2"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AR62" s="191" t="e">
        <f>#REF!</f>
        <v>#REF!</v>
      </c>
      <c r="AS62" s="156" t="e">
        <f t="shared" ref="AS62:BA62" si="11">SUM(AS54:AS61)</f>
        <v>#REF!</v>
      </c>
      <c r="AT62" s="156" t="e">
        <f t="shared" si="11"/>
        <v>#REF!</v>
      </c>
      <c r="AU62" s="156" t="e">
        <f t="shared" si="11"/>
        <v>#REF!</v>
      </c>
      <c r="AV62" s="156" t="e">
        <f t="shared" si="11"/>
        <v>#REF!</v>
      </c>
      <c r="AW62" s="156" t="e">
        <f t="shared" si="11"/>
        <v>#REF!</v>
      </c>
      <c r="AX62" s="156" t="e">
        <f t="shared" si="11"/>
        <v>#REF!</v>
      </c>
      <c r="AY62" s="156" t="e">
        <f t="shared" si="11"/>
        <v>#REF!</v>
      </c>
      <c r="AZ62" s="156" t="e">
        <f t="shared" si="11"/>
        <v>#REF!</v>
      </c>
      <c r="BA62" s="156" t="e">
        <f t="shared" si="11"/>
        <v>#REF!</v>
      </c>
    </row>
    <row r="63" spans="4:61" ht="13.5" thickBot="1" x14ac:dyDescent="0.25">
      <c r="I63" s="361"/>
      <c r="J63" s="363"/>
      <c r="K63" s="363"/>
      <c r="L63" s="363"/>
      <c r="M63" s="363"/>
      <c r="N63" s="363"/>
      <c r="O63" s="363"/>
      <c r="P63" s="363"/>
      <c r="Q63" s="363"/>
      <c r="R63" s="363"/>
      <c r="AR63" s="615" t="e">
        <f>#REF!</f>
        <v>#REF!</v>
      </c>
      <c r="AS63" s="592"/>
      <c r="AT63" s="592"/>
      <c r="AU63" s="592"/>
      <c r="AV63" s="195"/>
      <c r="AW63" s="196" t="e">
        <f>#REF!</f>
        <v>#REF!</v>
      </c>
      <c r="AX63" s="196" t="e">
        <f>#REF!</f>
        <v>#REF!</v>
      </c>
      <c r="AY63" s="196" t="e">
        <f>#REF!</f>
        <v>#REF!</v>
      </c>
      <c r="AZ63" s="196" t="e">
        <f>#REF!</f>
        <v>#REF!</v>
      </c>
      <c r="BA63" s="202" t="e">
        <f>#REF!</f>
        <v>#REF!</v>
      </c>
    </row>
    <row r="64" spans="4:61" x14ac:dyDescent="0.2">
      <c r="I64" s="361"/>
      <c r="J64" s="364"/>
      <c r="K64" s="364"/>
      <c r="L64" s="364"/>
      <c r="M64" s="364"/>
      <c r="N64" s="364"/>
      <c r="O64" s="364"/>
      <c r="P64" s="364"/>
      <c r="Q64" s="364"/>
      <c r="R64" s="364"/>
      <c r="AR64" s="579"/>
      <c r="AS64" s="580"/>
      <c r="AT64" s="580"/>
      <c r="AU64" s="580"/>
      <c r="AV64" s="580"/>
    </row>
    <row r="65" spans="26:54" x14ac:dyDescent="0.2">
      <c r="AR65" s="161"/>
      <c r="AS65" s="161"/>
      <c r="AT65" s="161"/>
      <c r="AU65" s="161"/>
      <c r="AV65" s="161"/>
      <c r="AW65" s="161"/>
      <c r="AZ65" s="1"/>
      <c r="BA65" s="161"/>
    </row>
    <row r="66" spans="26:54" ht="15" x14ac:dyDescent="0.25">
      <c r="AR66" s="576" t="e">
        <f>#REF!</f>
        <v>#REF!</v>
      </c>
      <c r="AS66" s="577"/>
      <c r="AT66" s="577"/>
      <c r="AU66" s="577"/>
      <c r="AV66" s="578"/>
      <c r="AW66" s="354"/>
      <c r="AX66" s="353"/>
      <c r="AY66" s="355"/>
      <c r="AZ66" s="356"/>
      <c r="BA66" s="357" t="e">
        <f>#REF!</f>
        <v>#REF!</v>
      </c>
    </row>
    <row r="67" spans="26:54" x14ac:dyDescent="0.2">
      <c r="AR67" s="555" t="e">
        <f>#REF!</f>
        <v>#REF!</v>
      </c>
      <c r="AS67" s="556"/>
      <c r="AT67" s="556"/>
      <c r="AU67" s="556"/>
      <c r="AV67" s="557"/>
      <c r="AW67" s="261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81" t="e">
        <f>#REF!</f>
        <v>#REF!</v>
      </c>
      <c r="AS68" s="581"/>
      <c r="AT68" s="581"/>
      <c r="AU68" s="581"/>
      <c r="AV68" s="581"/>
      <c r="AW68" s="261"/>
      <c r="AX68" s="11"/>
      <c r="AY68" s="94"/>
      <c r="AZ68" s="94"/>
      <c r="BA68" s="358" t="e">
        <f>+BA62</f>
        <v>#REF!</v>
      </c>
    </row>
    <row r="69" spans="26:54" ht="13.5" customHeight="1" thickBot="1" x14ac:dyDescent="0.25">
      <c r="AR69" s="585" t="e">
        <f>#REF!</f>
        <v>#REF!</v>
      </c>
      <c r="AS69" s="585"/>
      <c r="AT69" s="585"/>
      <c r="AU69" s="585"/>
      <c r="AV69" s="585"/>
      <c r="AW69" s="261"/>
      <c r="AX69" s="11"/>
      <c r="AY69" s="11"/>
      <c r="AZ69" s="97"/>
      <c r="BA69" s="359" t="e">
        <f>+BA67-BA68</f>
        <v>#REF!</v>
      </c>
    </row>
    <row r="70" spans="26:54" ht="13.5" thickBot="1" x14ac:dyDescent="0.25">
      <c r="Z70" s="582" t="s">
        <v>290</v>
      </c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4"/>
      <c r="AN70" s="266" t="e">
        <f>++Z21+X46+AN55+BA63</f>
        <v>#REF!</v>
      </c>
      <c r="AO70" s="264"/>
    </row>
    <row r="72" spans="26:54" x14ac:dyDescent="0.2">
      <c r="AC72" s="325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2"/>
    </row>
    <row r="73" spans="26:54" x14ac:dyDescent="0.2">
      <c r="AC73" s="325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P73" s="5"/>
    </row>
    <row r="74" spans="26:54" x14ac:dyDescent="0.2">
      <c r="AC74" s="325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26:54" x14ac:dyDescent="0.2">
      <c r="AC75" s="325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26:54" x14ac:dyDescent="0.2"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P76" s="5"/>
    </row>
    <row r="77" spans="26:54" ht="12.75" customHeight="1" x14ac:dyDescent="0.2">
      <c r="AR77" s="591"/>
      <c r="AS77" s="591"/>
      <c r="AT77" s="591"/>
      <c r="AU77" s="591"/>
      <c r="AV77" s="591"/>
      <c r="AW77" s="203"/>
      <c r="AX77" s="7"/>
      <c r="AY77" s="162"/>
      <c r="AZ77" s="162"/>
      <c r="BA77" s="365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5" t="s">
        <v>32</v>
      </c>
      <c r="AS85" s="186" t="s">
        <v>106</v>
      </c>
      <c r="AT85" s="187">
        <v>44197</v>
      </c>
      <c r="AU85" s="187">
        <v>44228</v>
      </c>
      <c r="AV85" s="187">
        <v>44256</v>
      </c>
      <c r="AW85" s="187">
        <v>44287</v>
      </c>
      <c r="AX85" s="187">
        <v>44317</v>
      </c>
      <c r="AY85" s="187">
        <v>44348</v>
      </c>
      <c r="AZ85" s="187">
        <v>44378</v>
      </c>
      <c r="BA85" s="188" t="s">
        <v>95</v>
      </c>
      <c r="BB85" s="187">
        <v>44440</v>
      </c>
      <c r="BC85" s="187">
        <v>44470</v>
      </c>
      <c r="BD85" s="187">
        <v>44501</v>
      </c>
      <c r="BE85" s="187">
        <v>44531</v>
      </c>
    </row>
    <row r="86" spans="42:57" ht="15" x14ac:dyDescent="0.2">
      <c r="AR86" s="189">
        <v>44197</v>
      </c>
      <c r="AS86" s="152">
        <v>6134857.1030000001</v>
      </c>
      <c r="AT86" s="152">
        <f>+AS86/12</f>
        <v>511238.09191666666</v>
      </c>
      <c r="AU86" s="152">
        <v>511238.09</v>
      </c>
      <c r="AV86" s="152">
        <v>511238.09</v>
      </c>
      <c r="AW86" s="12"/>
      <c r="AX86" s="12"/>
      <c r="AY86" s="12"/>
      <c r="AZ86" s="152"/>
      <c r="BA86" s="190">
        <f>SUM(AT86:AZ86)</f>
        <v>1533714.2719166668</v>
      </c>
      <c r="BB86" s="152"/>
      <c r="BC86" s="152"/>
      <c r="BD86" s="152"/>
      <c r="BE86" s="152"/>
    </row>
    <row r="87" spans="42:57" x14ac:dyDescent="0.2">
      <c r="AR87" s="191" t="s">
        <v>7</v>
      </c>
      <c r="AS87" s="156">
        <f>SUM(AS86)</f>
        <v>6134857.1030000001</v>
      </c>
      <c r="AT87" s="156">
        <f t="shared" ref="AT87:BB87" si="12">SUM(AT86:AT86)</f>
        <v>511238.09191666666</v>
      </c>
      <c r="AU87" s="156">
        <f t="shared" si="12"/>
        <v>511238.09</v>
      </c>
      <c r="AV87" s="156">
        <f t="shared" si="12"/>
        <v>511238.09</v>
      </c>
      <c r="AW87" s="156">
        <f t="shared" si="12"/>
        <v>0</v>
      </c>
      <c r="AX87" s="156">
        <f t="shared" si="12"/>
        <v>0</v>
      </c>
      <c r="AY87" s="156">
        <f t="shared" si="12"/>
        <v>0</v>
      </c>
      <c r="AZ87" s="156">
        <f t="shared" si="12"/>
        <v>0</v>
      </c>
      <c r="BA87" s="192">
        <f>SUM(BA86:BA86)</f>
        <v>1533714.2719166668</v>
      </c>
      <c r="BB87" s="156">
        <f t="shared" si="12"/>
        <v>0</v>
      </c>
      <c r="BC87" s="156">
        <f>SUM(BC86:BC86)-0.01+0.01</f>
        <v>0</v>
      </c>
      <c r="BD87" s="156">
        <f>SUM(BD86:BD86)</f>
        <v>0</v>
      </c>
      <c r="BE87" s="156">
        <f>SUM(BE86:BE86)</f>
        <v>0</v>
      </c>
    </row>
    <row r="88" spans="42:57" ht="13.5" thickBot="1" x14ac:dyDescent="0.25">
      <c r="AR88" s="193" t="s">
        <v>34</v>
      </c>
      <c r="AS88" s="194"/>
      <c r="AT88" s="194"/>
      <c r="AU88" s="195"/>
      <c r="AV88" s="195"/>
      <c r="AW88" s="196"/>
      <c r="AX88" s="196"/>
      <c r="AY88" s="196"/>
      <c r="AZ88" s="196"/>
      <c r="BA88" s="198">
        <f>+BA87</f>
        <v>1533714.2719166668</v>
      </c>
      <c r="BB88" s="197"/>
      <c r="BC88" s="197"/>
      <c r="BD88" s="197"/>
      <c r="BE88" s="197"/>
    </row>
    <row r="92" spans="42:57" ht="15" x14ac:dyDescent="0.25">
      <c r="AR92" s="587" t="s">
        <v>81</v>
      </c>
      <c r="AS92" s="587"/>
      <c r="AT92" s="587"/>
      <c r="AU92" s="575" t="s">
        <v>82</v>
      </c>
      <c r="AV92" s="575"/>
    </row>
    <row r="93" spans="42:57" x14ac:dyDescent="0.2">
      <c r="AR93" s="589" t="s">
        <v>80</v>
      </c>
      <c r="AS93" s="589"/>
      <c r="AT93" s="589"/>
      <c r="AU93" s="560">
        <f>+AS86</f>
        <v>6134857.1030000001</v>
      </c>
      <c r="AV93" s="560"/>
    </row>
    <row r="94" spans="42:57" x14ac:dyDescent="0.2">
      <c r="AR94" s="581" t="s">
        <v>99</v>
      </c>
      <c r="AS94" s="581"/>
      <c r="AT94" s="581"/>
      <c r="AU94" s="588">
        <f>+BA87</f>
        <v>1533714.2719166668</v>
      </c>
      <c r="AV94" s="588"/>
    </row>
    <row r="95" spans="42:57" ht="34.15" customHeight="1" x14ac:dyDescent="0.2">
      <c r="AR95" s="585" t="s">
        <v>446</v>
      </c>
      <c r="AS95" s="585"/>
      <c r="AT95" s="585"/>
      <c r="AU95" s="586">
        <f>+AU93-AU94</f>
        <v>4601142.8310833331</v>
      </c>
      <c r="AV95" s="586"/>
    </row>
  </sheetData>
  <mergeCells count="58"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AR66:AV66"/>
    <mergeCell ref="AR64:AV64"/>
    <mergeCell ref="AR68:AV68"/>
    <mergeCell ref="AA60:AB60"/>
    <mergeCell ref="Z70:AL70"/>
    <mergeCell ref="AR69:AV69"/>
    <mergeCell ref="A7:Z7"/>
    <mergeCell ref="A8:Z8"/>
    <mergeCell ref="A9:Z9"/>
    <mergeCell ref="B12:B19"/>
    <mergeCell ref="B24:D24"/>
    <mergeCell ref="E24:F24"/>
    <mergeCell ref="K24:Z24"/>
    <mergeCell ref="B25:D25"/>
    <mergeCell ref="E25:F25"/>
    <mergeCell ref="K25:Z25"/>
    <mergeCell ref="B26:D26"/>
    <mergeCell ref="E26:F26"/>
    <mergeCell ref="K26:Z26"/>
    <mergeCell ref="B27:D27"/>
    <mergeCell ref="E27:F27"/>
    <mergeCell ref="K27:Z27"/>
    <mergeCell ref="L28:M28"/>
    <mergeCell ref="R28:S28"/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32" t="s">
        <v>1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</row>
    <row r="4" spans="1:27" ht="18" customHeight="1" x14ac:dyDescent="0.25">
      <c r="A4" s="532" t="s">
        <v>97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</row>
    <row r="5" spans="1:27" ht="15.75" customHeight="1" x14ac:dyDescent="0.25">
      <c r="A5" s="533" t="s">
        <v>293</v>
      </c>
      <c r="B5" s="533"/>
      <c r="C5" s="533"/>
      <c r="D5" s="533"/>
      <c r="E5" s="533"/>
      <c r="F5" s="533"/>
      <c r="G5" s="533"/>
      <c r="H5" s="533"/>
      <c r="I5" s="533"/>
      <c r="J5" s="533"/>
      <c r="K5" s="533"/>
    </row>
    <row r="6" spans="1:27" ht="16.5" thickBot="1" x14ac:dyDescent="0.3">
      <c r="A6" s="532" t="s">
        <v>0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27" ht="72" thickBot="1" x14ac:dyDescent="0.25">
      <c r="A7" s="23" t="s">
        <v>2</v>
      </c>
      <c r="B7" s="24" t="s">
        <v>35</v>
      </c>
      <c r="C7" s="181" t="s">
        <v>109</v>
      </c>
      <c r="D7" s="181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3" t="s">
        <v>111</v>
      </c>
      <c r="J7" s="26" t="s">
        <v>294</v>
      </c>
      <c r="K7" s="134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2"/>
      <c r="D8" s="182"/>
      <c r="E8" s="29"/>
      <c r="F8" s="29"/>
      <c r="G8" s="30"/>
      <c r="H8" s="29"/>
      <c r="I8" s="128"/>
      <c r="J8" s="31"/>
      <c r="K8" s="135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36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37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37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0">
        <v>1682506.79</v>
      </c>
      <c r="C12" s="120"/>
      <c r="D12" s="120"/>
      <c r="E12" s="120">
        <v>28041.65</v>
      </c>
      <c r="F12" s="120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37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38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1"/>
      <c r="C14" s="121"/>
      <c r="D14" s="121"/>
      <c r="E14" s="121"/>
      <c r="F14" s="121"/>
      <c r="G14" s="107"/>
      <c r="H14" s="106"/>
      <c r="I14" s="12"/>
      <c r="J14" s="45"/>
      <c r="K14" s="139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0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0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0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1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1"/>
      <c r="C19" s="121"/>
      <c r="D19" s="121"/>
      <c r="E19" s="121"/>
      <c r="F19" s="121"/>
      <c r="G19" s="107"/>
      <c r="H19" s="106"/>
      <c r="I19" s="12"/>
      <c r="J19" s="45"/>
      <c r="K19" s="139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0">
        <f>+I20-J20</f>
        <v>173453.43000000002</v>
      </c>
      <c r="O20" s="38"/>
      <c r="P20" s="38"/>
      <c r="Q20" s="127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38">
        <f t="shared" si="1"/>
        <v>173453.43000000002</v>
      </c>
      <c r="L21" s="38"/>
      <c r="M21" s="38"/>
      <c r="N21" s="38"/>
      <c r="O21" s="42"/>
      <c r="P21" s="42"/>
      <c r="Q21" s="42"/>
      <c r="R21" s="119">
        <f>+R19-R20</f>
        <v>0</v>
      </c>
      <c r="S21" s="119">
        <f>+S19-S20</f>
        <v>0</v>
      </c>
      <c r="T21" s="119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1"/>
      <c r="C22" s="121"/>
      <c r="D22" s="121"/>
      <c r="E22" s="121"/>
      <c r="F22" s="121"/>
      <c r="G22" s="107"/>
      <c r="H22" s="106"/>
      <c r="I22" s="12"/>
      <c r="J22" s="45"/>
      <c r="K22" s="139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0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0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0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0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0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0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0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38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39"/>
      <c r="L31" s="38"/>
      <c r="M31" s="38"/>
      <c r="N31" s="38"/>
      <c r="O31" s="46"/>
      <c r="P31" s="46"/>
      <c r="Q31" s="46"/>
      <c r="R31" s="14"/>
      <c r="S31" s="253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29">
        <f>+D32</f>
        <v>297613913.08999997</v>
      </c>
      <c r="J32" s="124">
        <f>+I32*2%/12*2</f>
        <v>992046.37696666655</v>
      </c>
      <c r="K32" s="142">
        <f>+I32-J32</f>
        <v>296621866.71303332</v>
      </c>
      <c r="L32" s="38"/>
      <c r="M32" s="38"/>
      <c r="N32" s="38"/>
      <c r="O32" s="61"/>
      <c r="P32" s="61"/>
      <c r="Q32" s="61"/>
      <c r="S32" s="253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29">
        <f>74203699.82+5106227.02-17487182.67</f>
        <v>61822744.169999987</v>
      </c>
      <c r="J33" s="93" t="s">
        <v>18</v>
      </c>
      <c r="K33" s="143">
        <f>+I33</f>
        <v>61822744.169999987</v>
      </c>
      <c r="L33" s="38"/>
      <c r="M33" s="38"/>
      <c r="N33" s="38"/>
      <c r="O33" s="61"/>
      <c r="P33" s="61"/>
      <c r="Q33" s="61"/>
      <c r="S33" s="253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0">
        <v>18653280</v>
      </c>
      <c r="J34" s="125" t="s">
        <v>18</v>
      </c>
      <c r="K34" s="144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3">
        <v>332388914.54000002</v>
      </c>
      <c r="J35" s="100">
        <f>SUM(J32:J34)</f>
        <v>992046.37696666655</v>
      </c>
      <c r="K35" s="138">
        <f>SUM(K32:K34)</f>
        <v>377097890.88303328</v>
      </c>
      <c r="O35" s="66"/>
      <c r="P35" s="66"/>
      <c r="Q35" s="66"/>
      <c r="S35" s="253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1"/>
      <c r="J36" s="254"/>
      <c r="K36" s="255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2">
        <v>8855894.5439999998</v>
      </c>
      <c r="J37" s="126">
        <f>+I37*20%/12*2</f>
        <v>295196.48480000003</v>
      </c>
      <c r="K37" s="145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46">
        <v>20434683.27</v>
      </c>
      <c r="J38" s="147">
        <f>SUM(J37:J37)</f>
        <v>295196.48480000003</v>
      </c>
      <c r="K38" s="148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3"/>
      <c r="D40" s="183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48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56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56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0" workbookViewId="0">
      <selection activeCell="E84" sqref="E84"/>
    </sheetView>
  </sheetViews>
  <sheetFormatPr baseColWidth="10" defaultColWidth="9.140625" defaultRowHeight="12.75" x14ac:dyDescent="0.2"/>
  <cols>
    <col min="1" max="1" width="37.28515625" style="6" customWidth="1"/>
    <col min="2" max="2" width="12" customWidth="1"/>
    <col min="3" max="3" width="40" style="500" customWidth="1"/>
    <col min="4" max="4" width="12" style="445" hidden="1" customWidth="1"/>
    <col min="5" max="5" width="13.5703125" customWidth="1"/>
    <col min="6" max="6" width="15.5703125" style="445" customWidth="1"/>
    <col min="7" max="7" width="16.42578125" style="448" customWidth="1"/>
    <col min="8" max="8" width="14.28515625" style="463" customWidth="1"/>
    <col min="9" max="9" width="29.28515625" customWidth="1"/>
    <col min="10" max="10" width="23.7109375" style="3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0" x14ac:dyDescent="0.2">
      <c r="A1" s="449"/>
      <c r="B1" s="450"/>
      <c r="C1" s="451"/>
      <c r="D1" s="452"/>
      <c r="E1" s="450"/>
      <c r="F1" s="452"/>
      <c r="G1" s="503"/>
      <c r="H1" s="453"/>
      <c r="I1" s="450"/>
      <c r="J1" s="454"/>
    </row>
    <row r="2" spans="1:10" x14ac:dyDescent="0.2">
      <c r="A2" s="513"/>
      <c r="B2" s="7"/>
      <c r="C2" s="514"/>
      <c r="D2" s="446"/>
      <c r="E2" s="7"/>
      <c r="F2" s="446"/>
      <c r="G2" s="515"/>
      <c r="H2" s="516"/>
      <c r="I2" s="7"/>
      <c r="J2" s="517"/>
    </row>
    <row r="3" spans="1:10" x14ac:dyDescent="0.2">
      <c r="A3" s="513"/>
      <c r="B3" s="7"/>
      <c r="C3" s="514"/>
      <c r="D3" s="446"/>
      <c r="E3" s="7"/>
      <c r="F3" s="446"/>
      <c r="G3" s="515"/>
      <c r="H3" s="516"/>
      <c r="I3" s="7"/>
      <c r="J3" s="517"/>
    </row>
    <row r="4" spans="1:10" x14ac:dyDescent="0.2">
      <c r="A4" s="513"/>
      <c r="B4" s="7"/>
      <c r="C4" s="514"/>
      <c r="D4" s="446"/>
      <c r="E4" s="7"/>
      <c r="F4" s="446"/>
      <c r="G4" s="515"/>
      <c r="H4" s="516"/>
      <c r="I4" s="7"/>
      <c r="J4" s="517"/>
    </row>
    <row r="5" spans="1:10" x14ac:dyDescent="0.2">
      <c r="A5" s="513"/>
      <c r="B5" s="7"/>
      <c r="C5" s="514"/>
      <c r="D5" s="446"/>
      <c r="E5" s="7"/>
      <c r="F5" s="446"/>
      <c r="G5" s="515"/>
      <c r="H5" s="516"/>
      <c r="I5" s="7"/>
      <c r="J5" s="517"/>
    </row>
    <row r="6" spans="1:10" x14ac:dyDescent="0.2">
      <c r="A6" s="513"/>
      <c r="B6" s="7"/>
      <c r="C6" s="514"/>
      <c r="D6" s="446"/>
      <c r="E6" s="7"/>
      <c r="F6" s="446"/>
      <c r="G6" s="515"/>
      <c r="H6" s="516"/>
      <c r="I6" s="7"/>
      <c r="J6" s="517"/>
    </row>
    <row r="7" spans="1:10" x14ac:dyDescent="0.2">
      <c r="A7" s="616" t="s">
        <v>525</v>
      </c>
      <c r="B7" s="617"/>
      <c r="C7" s="617"/>
      <c r="D7" s="617"/>
      <c r="E7" s="617"/>
      <c r="F7" s="617"/>
      <c r="G7" s="617"/>
      <c r="H7" s="617"/>
      <c r="I7" s="617"/>
      <c r="J7" s="618"/>
    </row>
    <row r="8" spans="1:10" x14ac:dyDescent="0.2">
      <c r="A8" s="616" t="s">
        <v>526</v>
      </c>
      <c r="B8" s="617"/>
      <c r="C8" s="617"/>
      <c r="D8" s="617"/>
      <c r="E8" s="617"/>
      <c r="F8" s="617"/>
      <c r="G8" s="617"/>
      <c r="H8" s="617"/>
      <c r="I8" s="617"/>
      <c r="J8" s="618"/>
    </row>
    <row r="9" spans="1:10" x14ac:dyDescent="0.2">
      <c r="A9" s="616" t="s">
        <v>579</v>
      </c>
      <c r="B9" s="617"/>
      <c r="C9" s="617"/>
      <c r="D9" s="617"/>
      <c r="E9" s="617"/>
      <c r="F9" s="617"/>
      <c r="G9" s="617"/>
      <c r="H9" s="617"/>
      <c r="I9" s="617"/>
      <c r="J9" s="618"/>
    </row>
    <row r="10" spans="1:10" x14ac:dyDescent="0.2">
      <c r="A10" s="616" t="s">
        <v>462</v>
      </c>
      <c r="B10" s="617"/>
      <c r="C10" s="617"/>
      <c r="D10" s="617"/>
      <c r="E10" s="617"/>
      <c r="F10" s="617"/>
      <c r="G10" s="617"/>
      <c r="H10" s="617"/>
      <c r="I10" s="617"/>
      <c r="J10" s="618"/>
    </row>
    <row r="11" spans="1:10" ht="18.75" x14ac:dyDescent="0.3">
      <c r="A11" s="455"/>
      <c r="B11" s="456"/>
      <c r="C11" s="456"/>
      <c r="D11" s="456"/>
      <c r="E11" s="456"/>
      <c r="F11" s="518"/>
      <c r="G11" s="504"/>
      <c r="H11" s="456"/>
      <c r="I11" s="456"/>
      <c r="J11" s="457"/>
    </row>
    <row r="12" spans="1:10" s="463" customFormat="1" ht="38.25" customHeight="1" x14ac:dyDescent="0.2">
      <c r="A12" s="458" t="s">
        <v>124</v>
      </c>
      <c r="B12" s="459" t="s">
        <v>517</v>
      </c>
      <c r="C12" s="460" t="s">
        <v>463</v>
      </c>
      <c r="D12" s="461" t="s">
        <v>464</v>
      </c>
      <c r="E12" s="459" t="s">
        <v>465</v>
      </c>
      <c r="F12" s="461" t="s">
        <v>464</v>
      </c>
      <c r="G12" s="461" t="s">
        <v>580</v>
      </c>
      <c r="H12" s="459" t="s">
        <v>466</v>
      </c>
      <c r="I12" s="459" t="s">
        <v>467</v>
      </c>
      <c r="J12" s="462" t="s">
        <v>468</v>
      </c>
    </row>
    <row r="13" spans="1:10" s="463" customFormat="1" ht="38.25" customHeight="1" x14ac:dyDescent="0.2">
      <c r="A13" s="443" t="s">
        <v>469</v>
      </c>
      <c r="B13" s="443" t="s">
        <v>470</v>
      </c>
      <c r="C13" s="464" t="s">
        <v>527</v>
      </c>
      <c r="D13" s="465">
        <v>160000</v>
      </c>
      <c r="E13" s="466">
        <v>960000</v>
      </c>
      <c r="F13" s="465">
        <f t="shared" ref="F13:F29" si="0">+E13/12</f>
        <v>80000</v>
      </c>
      <c r="G13" s="505">
        <v>800000</v>
      </c>
      <c r="H13" s="467" t="s">
        <v>576</v>
      </c>
      <c r="I13" s="468" t="s">
        <v>574</v>
      </c>
      <c r="J13" s="468" t="s">
        <v>471</v>
      </c>
    </row>
    <row r="14" spans="1:10" s="463" customFormat="1" ht="46.5" customHeight="1" x14ac:dyDescent="0.2">
      <c r="A14" s="512" t="s">
        <v>512</v>
      </c>
      <c r="B14" s="443" t="s">
        <v>470</v>
      </c>
      <c r="C14" s="464" t="s">
        <v>527</v>
      </c>
      <c r="D14" s="465">
        <v>1200000</v>
      </c>
      <c r="E14" s="466">
        <v>7200000</v>
      </c>
      <c r="F14" s="465">
        <f t="shared" si="0"/>
        <v>600000</v>
      </c>
      <c r="G14" s="505">
        <v>6000000</v>
      </c>
      <c r="H14" s="467" t="s">
        <v>528</v>
      </c>
      <c r="I14" s="468" t="s">
        <v>574</v>
      </c>
      <c r="J14" s="468" t="s">
        <v>471</v>
      </c>
    </row>
    <row r="15" spans="1:10" s="469" customFormat="1" ht="33.75" x14ac:dyDescent="0.2">
      <c r="A15" s="443" t="s">
        <v>513</v>
      </c>
      <c r="B15" s="512" t="s">
        <v>470</v>
      </c>
      <c r="C15" s="464" t="s">
        <v>529</v>
      </c>
      <c r="D15" s="465">
        <v>200000</v>
      </c>
      <c r="E15" s="466">
        <v>1200000</v>
      </c>
      <c r="F15" s="465">
        <f t="shared" si="0"/>
        <v>100000</v>
      </c>
      <c r="G15" s="505">
        <v>1000000</v>
      </c>
      <c r="H15" s="467" t="s">
        <v>528</v>
      </c>
      <c r="I15" s="468" t="s">
        <v>574</v>
      </c>
      <c r="J15" s="468" t="s">
        <v>471</v>
      </c>
    </row>
    <row r="16" spans="1:10" s="469" customFormat="1" ht="36" x14ac:dyDescent="0.2">
      <c r="A16" s="443" t="s">
        <v>472</v>
      </c>
      <c r="B16" s="443" t="s">
        <v>470</v>
      </c>
      <c r="C16" s="464" t="s">
        <v>527</v>
      </c>
      <c r="D16" s="465">
        <v>180000</v>
      </c>
      <c r="E16" s="466">
        <v>1080000</v>
      </c>
      <c r="F16" s="465">
        <f t="shared" si="0"/>
        <v>90000</v>
      </c>
      <c r="G16" s="505">
        <v>900000</v>
      </c>
      <c r="H16" s="467" t="s">
        <v>528</v>
      </c>
      <c r="I16" s="468" t="s">
        <v>574</v>
      </c>
      <c r="J16" s="468" t="s">
        <v>471</v>
      </c>
    </row>
    <row r="17" spans="1:10" s="469" customFormat="1" ht="36" x14ac:dyDescent="0.2">
      <c r="A17" s="466" t="s">
        <v>473</v>
      </c>
      <c r="B17" s="443" t="s">
        <v>470</v>
      </c>
      <c r="C17" s="464" t="s">
        <v>527</v>
      </c>
      <c r="D17" s="465">
        <v>189997.34</v>
      </c>
      <c r="E17" s="466">
        <v>1139984.04</v>
      </c>
      <c r="F17" s="465">
        <f t="shared" si="0"/>
        <v>94998.67</v>
      </c>
      <c r="G17" s="505">
        <v>949986.70000000019</v>
      </c>
      <c r="H17" s="467" t="s">
        <v>528</v>
      </c>
      <c r="I17" s="468" t="s">
        <v>574</v>
      </c>
      <c r="J17" s="468" t="s">
        <v>471</v>
      </c>
    </row>
    <row r="18" spans="1:10" s="469" customFormat="1" ht="36" x14ac:dyDescent="0.2">
      <c r="A18" s="443" t="s">
        <v>474</v>
      </c>
      <c r="B18" s="443" t="s">
        <v>470</v>
      </c>
      <c r="C18" s="464" t="s">
        <v>527</v>
      </c>
      <c r="D18" s="465">
        <v>240000</v>
      </c>
      <c r="E18" s="466">
        <v>1440000</v>
      </c>
      <c r="F18" s="465">
        <f t="shared" si="0"/>
        <v>120000</v>
      </c>
      <c r="G18" s="505">
        <v>1200000</v>
      </c>
      <c r="H18" s="467" t="s">
        <v>528</v>
      </c>
      <c r="I18" s="468" t="s">
        <v>574</v>
      </c>
      <c r="J18" s="468" t="s">
        <v>471</v>
      </c>
    </row>
    <row r="19" spans="1:10" s="469" customFormat="1" ht="33.75" x14ac:dyDescent="0.2">
      <c r="A19" s="443" t="s">
        <v>530</v>
      </c>
      <c r="B19" s="443" t="s">
        <v>470</v>
      </c>
      <c r="C19" s="464" t="s">
        <v>531</v>
      </c>
      <c r="D19" s="465">
        <v>120000</v>
      </c>
      <c r="E19" s="466">
        <v>720000</v>
      </c>
      <c r="F19" s="465">
        <f t="shared" si="0"/>
        <v>60000</v>
      </c>
      <c r="G19" s="505">
        <v>600000</v>
      </c>
      <c r="H19" s="467" t="s">
        <v>532</v>
      </c>
      <c r="I19" s="468" t="s">
        <v>574</v>
      </c>
      <c r="J19" s="468" t="s">
        <v>471</v>
      </c>
    </row>
    <row r="20" spans="1:10" s="469" customFormat="1" ht="42" customHeight="1" x14ac:dyDescent="0.2">
      <c r="A20" s="466" t="s">
        <v>475</v>
      </c>
      <c r="B20" s="443" t="s">
        <v>470</v>
      </c>
      <c r="C20" s="464" t="s">
        <v>533</v>
      </c>
      <c r="D20" s="465">
        <v>463759.16</v>
      </c>
      <c r="E20" s="466">
        <v>2782554.96</v>
      </c>
      <c r="F20" s="465">
        <f t="shared" si="0"/>
        <v>231879.58</v>
      </c>
      <c r="G20" s="505">
        <v>2318795.8000000003</v>
      </c>
      <c r="H20" s="467" t="s">
        <v>528</v>
      </c>
      <c r="I20" s="468" t="s">
        <v>574</v>
      </c>
      <c r="J20" s="468" t="s">
        <v>471</v>
      </c>
    </row>
    <row r="21" spans="1:10" s="469" customFormat="1" ht="45" customHeight="1" x14ac:dyDescent="0.2">
      <c r="A21" s="443" t="s">
        <v>476</v>
      </c>
      <c r="B21" s="443" t="s">
        <v>470</v>
      </c>
      <c r="C21" s="464" t="s">
        <v>534</v>
      </c>
      <c r="D21" s="465">
        <v>375000</v>
      </c>
      <c r="E21" s="466">
        <v>2250000</v>
      </c>
      <c r="F21" s="465">
        <f t="shared" si="0"/>
        <v>187500</v>
      </c>
      <c r="G21" s="505">
        <v>2837220</v>
      </c>
      <c r="H21" s="467" t="s">
        <v>528</v>
      </c>
      <c r="I21" s="468" t="s">
        <v>574</v>
      </c>
      <c r="J21" s="468" t="s">
        <v>471</v>
      </c>
    </row>
    <row r="22" spans="1:10" s="469" customFormat="1" ht="42" customHeight="1" x14ac:dyDescent="0.2">
      <c r="A22" s="466" t="s">
        <v>510</v>
      </c>
      <c r="B22" s="443" t="s">
        <v>470</v>
      </c>
      <c r="C22" s="464" t="s">
        <v>535</v>
      </c>
      <c r="D22" s="465">
        <v>530516.66</v>
      </c>
      <c r="E22" s="466">
        <v>3183099.96</v>
      </c>
      <c r="F22" s="465">
        <f t="shared" si="0"/>
        <v>265258.33</v>
      </c>
      <c r="G22" s="505">
        <v>2652583.3000000003</v>
      </c>
      <c r="H22" s="467" t="s">
        <v>528</v>
      </c>
      <c r="I22" s="468" t="s">
        <v>574</v>
      </c>
      <c r="J22" s="471" t="s">
        <v>471</v>
      </c>
    </row>
    <row r="23" spans="1:10" s="469" customFormat="1" ht="36" x14ac:dyDescent="0.2">
      <c r="A23" s="512" t="s">
        <v>477</v>
      </c>
      <c r="B23" s="443" t="s">
        <v>470</v>
      </c>
      <c r="C23" s="464" t="s">
        <v>527</v>
      </c>
      <c r="D23" s="465">
        <v>100000</v>
      </c>
      <c r="E23" s="466">
        <v>600000</v>
      </c>
      <c r="F23" s="465">
        <f t="shared" si="0"/>
        <v>50000</v>
      </c>
      <c r="G23" s="505">
        <v>553333.32999999996</v>
      </c>
      <c r="H23" s="467" t="s">
        <v>528</v>
      </c>
      <c r="I23" s="468" t="s">
        <v>574</v>
      </c>
      <c r="J23" s="468" t="s">
        <v>471</v>
      </c>
    </row>
    <row r="24" spans="1:10" s="469" customFormat="1" ht="36" x14ac:dyDescent="0.2">
      <c r="A24" s="512" t="s">
        <v>478</v>
      </c>
      <c r="B24" s="443" t="s">
        <v>470</v>
      </c>
      <c r="C24" s="464" t="s">
        <v>527</v>
      </c>
      <c r="D24" s="465">
        <v>166666.66</v>
      </c>
      <c r="E24" s="466">
        <v>999999.96</v>
      </c>
      <c r="F24" s="465">
        <f t="shared" si="0"/>
        <v>83333.33</v>
      </c>
      <c r="G24" s="505">
        <v>833333.29999999993</v>
      </c>
      <c r="H24" s="467" t="s">
        <v>536</v>
      </c>
      <c r="I24" s="468" t="s">
        <v>574</v>
      </c>
      <c r="J24" s="468" t="s">
        <v>471</v>
      </c>
    </row>
    <row r="25" spans="1:10" s="469" customFormat="1" ht="36" x14ac:dyDescent="0.2">
      <c r="A25" s="466" t="s">
        <v>479</v>
      </c>
      <c r="B25" s="443" t="s">
        <v>470</v>
      </c>
      <c r="C25" s="464" t="s">
        <v>527</v>
      </c>
      <c r="D25" s="465">
        <v>240000</v>
      </c>
      <c r="E25" s="466">
        <v>1440000</v>
      </c>
      <c r="F25" s="465">
        <f t="shared" si="0"/>
        <v>120000</v>
      </c>
      <c r="G25" s="505">
        <v>1653333.33</v>
      </c>
      <c r="H25" s="467" t="s">
        <v>536</v>
      </c>
      <c r="I25" s="468" t="s">
        <v>574</v>
      </c>
      <c r="J25" s="468" t="s">
        <v>471</v>
      </c>
    </row>
    <row r="26" spans="1:10" s="469" customFormat="1" ht="48" x14ac:dyDescent="0.2">
      <c r="A26" s="443" t="s">
        <v>501</v>
      </c>
      <c r="B26" s="443" t="s">
        <v>470</v>
      </c>
      <c r="C26" s="464" t="s">
        <v>537</v>
      </c>
      <c r="D26" s="465">
        <v>160000</v>
      </c>
      <c r="E26" s="466">
        <v>960000</v>
      </c>
      <c r="F26" s="465">
        <f t="shared" si="0"/>
        <v>80000</v>
      </c>
      <c r="G26" s="505">
        <v>800000</v>
      </c>
      <c r="H26" s="467" t="s">
        <v>528</v>
      </c>
      <c r="I26" s="468" t="s">
        <v>574</v>
      </c>
      <c r="J26" s="468" t="s">
        <v>471</v>
      </c>
    </row>
    <row r="27" spans="1:10" s="469" customFormat="1" ht="36" x14ac:dyDescent="0.2">
      <c r="A27" s="512" t="s">
        <v>480</v>
      </c>
      <c r="B27" s="443" t="s">
        <v>470</v>
      </c>
      <c r="C27" s="464" t="s">
        <v>538</v>
      </c>
      <c r="D27" s="465">
        <v>150000</v>
      </c>
      <c r="E27" s="466">
        <v>900000</v>
      </c>
      <c r="F27" s="465">
        <f t="shared" si="0"/>
        <v>75000</v>
      </c>
      <c r="G27" s="505">
        <v>750000</v>
      </c>
      <c r="H27" s="467" t="s">
        <v>528</v>
      </c>
      <c r="I27" s="468" t="s">
        <v>574</v>
      </c>
      <c r="J27" s="468" t="s">
        <v>471</v>
      </c>
    </row>
    <row r="28" spans="1:10" s="469" customFormat="1" ht="33.75" x14ac:dyDescent="0.2">
      <c r="A28" s="443" t="s">
        <v>539</v>
      </c>
      <c r="B28" s="443" t="s">
        <v>470</v>
      </c>
      <c r="C28" s="464" t="s">
        <v>540</v>
      </c>
      <c r="D28" s="465">
        <v>197733.34</v>
      </c>
      <c r="E28" s="466">
        <v>1186400.04</v>
      </c>
      <c r="F28" s="465">
        <f t="shared" si="0"/>
        <v>98866.67</v>
      </c>
      <c r="G28" s="505">
        <v>988666.70000000019</v>
      </c>
      <c r="H28" s="467" t="s">
        <v>528</v>
      </c>
      <c r="I28" s="468" t="s">
        <v>574</v>
      </c>
      <c r="J28" s="468" t="s">
        <v>471</v>
      </c>
    </row>
    <row r="29" spans="1:10" s="469" customFormat="1" ht="33.75" x14ac:dyDescent="0.2">
      <c r="A29" s="466" t="s">
        <v>541</v>
      </c>
      <c r="B29" s="443" t="s">
        <v>470</v>
      </c>
      <c r="C29" s="464" t="s">
        <v>529</v>
      </c>
      <c r="D29" s="465">
        <v>120000</v>
      </c>
      <c r="E29" s="466">
        <v>720000</v>
      </c>
      <c r="F29" s="465">
        <f t="shared" si="0"/>
        <v>60000</v>
      </c>
      <c r="G29" s="505">
        <v>600000</v>
      </c>
      <c r="H29" s="467" t="s">
        <v>528</v>
      </c>
      <c r="I29" s="468" t="s">
        <v>574</v>
      </c>
      <c r="J29" s="468" t="s">
        <v>471</v>
      </c>
    </row>
    <row r="30" spans="1:10" s="469" customFormat="1" ht="36" x14ac:dyDescent="0.2">
      <c r="A30" s="443" t="s">
        <v>542</v>
      </c>
      <c r="B30" s="443" t="s">
        <v>470</v>
      </c>
      <c r="C30" s="464" t="s">
        <v>529</v>
      </c>
      <c r="D30" s="465">
        <v>90000</v>
      </c>
      <c r="E30" s="466">
        <v>600000</v>
      </c>
      <c r="F30" s="465">
        <v>45000</v>
      </c>
      <c r="G30" s="505">
        <v>450000</v>
      </c>
      <c r="H30" s="467" t="s">
        <v>518</v>
      </c>
      <c r="I30" s="468" t="s">
        <v>574</v>
      </c>
      <c r="J30" s="468" t="s">
        <v>471</v>
      </c>
    </row>
    <row r="31" spans="1:10" s="469" customFormat="1" ht="33.75" x14ac:dyDescent="0.2">
      <c r="A31" s="470" t="s">
        <v>493</v>
      </c>
      <c r="B31" s="443" t="s">
        <v>470</v>
      </c>
      <c r="C31" s="464" t="s">
        <v>529</v>
      </c>
      <c r="D31" s="465">
        <v>140000</v>
      </c>
      <c r="E31" s="466">
        <v>840000</v>
      </c>
      <c r="F31" s="465">
        <f t="shared" ref="F31:F46" si="1">+E31/12</f>
        <v>70000</v>
      </c>
      <c r="G31" s="505">
        <v>700000</v>
      </c>
      <c r="H31" s="467" t="s">
        <v>528</v>
      </c>
      <c r="I31" s="468" t="s">
        <v>574</v>
      </c>
      <c r="J31" s="468" t="s">
        <v>471</v>
      </c>
    </row>
    <row r="32" spans="1:10" s="469" customFormat="1" ht="36" x14ac:dyDescent="0.2">
      <c r="A32" s="443" t="s">
        <v>481</v>
      </c>
      <c r="B32" s="443" t="s">
        <v>470</v>
      </c>
      <c r="C32" s="464" t="s">
        <v>543</v>
      </c>
      <c r="D32" s="465">
        <v>480000</v>
      </c>
      <c r="E32" s="466">
        <v>2880000</v>
      </c>
      <c r="F32" s="465">
        <f t="shared" si="1"/>
        <v>240000</v>
      </c>
      <c r="G32" s="505">
        <v>2400000</v>
      </c>
      <c r="H32" s="467" t="s">
        <v>518</v>
      </c>
      <c r="I32" s="468" t="s">
        <v>574</v>
      </c>
      <c r="J32" s="468" t="s">
        <v>471</v>
      </c>
    </row>
    <row r="33" spans="1:10" s="469" customFormat="1" ht="36" x14ac:dyDescent="0.2">
      <c r="A33" s="512" t="s">
        <v>482</v>
      </c>
      <c r="B33" s="443" t="s">
        <v>470</v>
      </c>
      <c r="C33" s="464" t="s">
        <v>527</v>
      </c>
      <c r="D33" s="465">
        <v>397333.34</v>
      </c>
      <c r="E33" s="466">
        <v>2384000.04</v>
      </c>
      <c r="F33" s="465">
        <f t="shared" si="1"/>
        <v>198666.67</v>
      </c>
      <c r="G33" s="505">
        <v>1986666.6999999997</v>
      </c>
      <c r="H33" s="467" t="s">
        <v>528</v>
      </c>
      <c r="I33" s="468" t="s">
        <v>574</v>
      </c>
      <c r="J33" s="468" t="s">
        <v>471</v>
      </c>
    </row>
    <row r="34" spans="1:10" s="469" customFormat="1" ht="36" x14ac:dyDescent="0.2">
      <c r="A34" s="443" t="s">
        <v>483</v>
      </c>
      <c r="B34" s="443" t="s">
        <v>470</v>
      </c>
      <c r="C34" s="464" t="s">
        <v>527</v>
      </c>
      <c r="D34" s="465">
        <v>667911.66</v>
      </c>
      <c r="E34" s="466">
        <v>4007469.96</v>
      </c>
      <c r="F34" s="465">
        <f t="shared" si="1"/>
        <v>333955.83</v>
      </c>
      <c r="G34" s="505">
        <v>3339558.3000000003</v>
      </c>
      <c r="H34" s="467" t="s">
        <v>528</v>
      </c>
      <c r="I34" s="468" t="s">
        <v>574</v>
      </c>
      <c r="J34" s="468" t="s">
        <v>471</v>
      </c>
    </row>
    <row r="35" spans="1:10" s="469" customFormat="1" ht="33.75" x14ac:dyDescent="0.2">
      <c r="A35" s="466" t="s">
        <v>491</v>
      </c>
      <c r="B35" s="443" t="s">
        <v>470</v>
      </c>
      <c r="C35" s="464" t="s">
        <v>529</v>
      </c>
      <c r="D35" s="465">
        <v>312260.65999999997</v>
      </c>
      <c r="E35" s="466">
        <v>1873563.96</v>
      </c>
      <c r="F35" s="465">
        <f t="shared" si="1"/>
        <v>156130.32999999999</v>
      </c>
      <c r="G35" s="505">
        <v>1561303.3</v>
      </c>
      <c r="H35" s="467" t="s">
        <v>528</v>
      </c>
      <c r="I35" s="468" t="s">
        <v>574</v>
      </c>
      <c r="J35" s="468" t="s">
        <v>471</v>
      </c>
    </row>
    <row r="36" spans="1:10" s="469" customFormat="1" ht="36" x14ac:dyDescent="0.2">
      <c r="A36" s="443" t="s">
        <v>514</v>
      </c>
      <c r="B36" s="443" t="s">
        <v>470</v>
      </c>
      <c r="C36" s="464" t="s">
        <v>527</v>
      </c>
      <c r="D36" s="465">
        <v>500000</v>
      </c>
      <c r="E36" s="466">
        <v>3000000</v>
      </c>
      <c r="F36" s="465">
        <f t="shared" si="1"/>
        <v>250000</v>
      </c>
      <c r="G36" s="505">
        <v>2500000</v>
      </c>
      <c r="H36" s="467" t="s">
        <v>528</v>
      </c>
      <c r="I36" s="468" t="s">
        <v>574</v>
      </c>
      <c r="J36" s="468" t="s">
        <v>471</v>
      </c>
    </row>
    <row r="37" spans="1:10" s="469" customFormat="1" ht="33.75" x14ac:dyDescent="0.2">
      <c r="A37" s="512" t="s">
        <v>519</v>
      </c>
      <c r="B37" s="443" t="s">
        <v>470</v>
      </c>
      <c r="C37" s="464" t="s">
        <v>544</v>
      </c>
      <c r="D37" s="465">
        <v>90000</v>
      </c>
      <c r="E37" s="466">
        <v>540000</v>
      </c>
      <c r="F37" s="465">
        <f t="shared" si="1"/>
        <v>45000</v>
      </c>
      <c r="G37" s="505">
        <v>450000</v>
      </c>
      <c r="H37" s="467" t="s">
        <v>528</v>
      </c>
      <c r="I37" s="468" t="s">
        <v>574</v>
      </c>
      <c r="J37" s="468" t="s">
        <v>471</v>
      </c>
    </row>
    <row r="38" spans="1:10" s="469" customFormat="1" ht="33.75" x14ac:dyDescent="0.2">
      <c r="A38" s="443" t="s">
        <v>500</v>
      </c>
      <c r="B38" s="443" t="s">
        <v>470</v>
      </c>
      <c r="C38" s="464" t="s">
        <v>529</v>
      </c>
      <c r="D38" s="465">
        <v>400000</v>
      </c>
      <c r="E38" s="466">
        <v>2400000</v>
      </c>
      <c r="F38" s="465">
        <f t="shared" si="1"/>
        <v>200000</v>
      </c>
      <c r="G38" s="505">
        <v>2273778.61</v>
      </c>
      <c r="H38" s="467" t="s">
        <v>528</v>
      </c>
      <c r="I38" s="468" t="s">
        <v>574</v>
      </c>
      <c r="J38" s="468" t="s">
        <v>471</v>
      </c>
    </row>
    <row r="39" spans="1:10" s="469" customFormat="1" ht="36" x14ac:dyDescent="0.2">
      <c r="A39" s="466" t="s">
        <v>484</v>
      </c>
      <c r="B39" s="443" t="s">
        <v>470</v>
      </c>
      <c r="C39" s="464" t="s">
        <v>527</v>
      </c>
      <c r="D39" s="465">
        <v>1033333.34</v>
      </c>
      <c r="E39" s="466">
        <v>6200000.04</v>
      </c>
      <c r="F39" s="465">
        <f t="shared" si="1"/>
        <v>516666.67</v>
      </c>
      <c r="G39" s="505">
        <v>5166666.7</v>
      </c>
      <c r="H39" s="467" t="s">
        <v>528</v>
      </c>
      <c r="I39" s="468" t="s">
        <v>574</v>
      </c>
      <c r="J39" s="468" t="s">
        <v>471</v>
      </c>
    </row>
    <row r="40" spans="1:10" s="469" customFormat="1" ht="36" x14ac:dyDescent="0.2">
      <c r="A40" s="443" t="s">
        <v>485</v>
      </c>
      <c r="B40" s="443" t="s">
        <v>470</v>
      </c>
      <c r="C40" s="464" t="s">
        <v>527</v>
      </c>
      <c r="D40" s="465">
        <v>228886.66</v>
      </c>
      <c r="E40" s="466">
        <v>1373319.96</v>
      </c>
      <c r="F40" s="465">
        <f t="shared" si="1"/>
        <v>114443.33</v>
      </c>
      <c r="G40" s="505">
        <v>572216.65</v>
      </c>
      <c r="H40" s="467" t="s">
        <v>528</v>
      </c>
      <c r="I40" s="468" t="s">
        <v>574</v>
      </c>
      <c r="J40" s="471" t="s">
        <v>471</v>
      </c>
    </row>
    <row r="41" spans="1:10" s="469" customFormat="1" ht="33.75" x14ac:dyDescent="0.2">
      <c r="A41" s="443" t="s">
        <v>545</v>
      </c>
      <c r="B41" s="443" t="s">
        <v>470</v>
      </c>
      <c r="C41" s="464" t="s">
        <v>531</v>
      </c>
      <c r="D41" s="465">
        <v>800000</v>
      </c>
      <c r="E41" s="466">
        <v>4800000</v>
      </c>
      <c r="F41" s="465">
        <f t="shared" si="1"/>
        <v>400000</v>
      </c>
      <c r="G41" s="505">
        <v>4000000</v>
      </c>
      <c r="H41" s="467" t="s">
        <v>528</v>
      </c>
      <c r="I41" s="468" t="s">
        <v>574</v>
      </c>
      <c r="J41" s="468" t="s">
        <v>471</v>
      </c>
    </row>
    <row r="42" spans="1:10" s="469" customFormat="1" ht="33.75" x14ac:dyDescent="0.2">
      <c r="A42" s="443" t="s">
        <v>505</v>
      </c>
      <c r="B42" s="443" t="s">
        <v>470</v>
      </c>
      <c r="C42" s="464" t="s">
        <v>546</v>
      </c>
      <c r="D42" s="465">
        <v>375000</v>
      </c>
      <c r="E42" s="466">
        <v>2250000</v>
      </c>
      <c r="F42" s="465">
        <f t="shared" si="1"/>
        <v>187500</v>
      </c>
      <c r="G42" s="505">
        <v>1875000</v>
      </c>
      <c r="H42" s="467" t="s">
        <v>528</v>
      </c>
      <c r="I42" s="468" t="s">
        <v>574</v>
      </c>
      <c r="J42" s="471" t="s">
        <v>471</v>
      </c>
    </row>
    <row r="43" spans="1:10" s="469" customFormat="1" ht="33.75" x14ac:dyDescent="0.2">
      <c r="A43" s="466" t="s">
        <v>508</v>
      </c>
      <c r="B43" s="443" t="s">
        <v>470</v>
      </c>
      <c r="C43" s="464" t="s">
        <v>547</v>
      </c>
      <c r="D43" s="465">
        <v>115916.66</v>
      </c>
      <c r="E43" s="466">
        <v>695499.96</v>
      </c>
      <c r="F43" s="465">
        <f t="shared" si="1"/>
        <v>57958.329999999994</v>
      </c>
      <c r="G43" s="505">
        <v>579583.30000000005</v>
      </c>
      <c r="H43" s="467" t="s">
        <v>528</v>
      </c>
      <c r="I43" s="468" t="s">
        <v>574</v>
      </c>
      <c r="J43" s="471" t="s">
        <v>471</v>
      </c>
    </row>
    <row r="44" spans="1:10" s="469" customFormat="1" ht="36" x14ac:dyDescent="0.2">
      <c r="A44" s="443" t="s">
        <v>502</v>
      </c>
      <c r="B44" s="443" t="s">
        <v>470</v>
      </c>
      <c r="C44" s="464" t="s">
        <v>529</v>
      </c>
      <c r="D44" s="465">
        <v>491666.66</v>
      </c>
      <c r="E44" s="466">
        <v>2949999.96</v>
      </c>
      <c r="F44" s="465">
        <f t="shared" si="1"/>
        <v>245833.33</v>
      </c>
      <c r="G44" s="505">
        <v>2458333.3000000003</v>
      </c>
      <c r="H44" s="467" t="s">
        <v>528</v>
      </c>
      <c r="I44" s="468" t="s">
        <v>574</v>
      </c>
      <c r="J44" s="468" t="s">
        <v>471</v>
      </c>
    </row>
    <row r="45" spans="1:10" s="469" customFormat="1" ht="33.75" x14ac:dyDescent="0.2">
      <c r="A45" s="443" t="s">
        <v>498</v>
      </c>
      <c r="B45" s="443" t="s">
        <v>470</v>
      </c>
      <c r="C45" s="464" t="s">
        <v>548</v>
      </c>
      <c r="D45" s="465">
        <v>100000</v>
      </c>
      <c r="E45" s="466">
        <v>600000</v>
      </c>
      <c r="F45" s="465">
        <f t="shared" si="1"/>
        <v>50000</v>
      </c>
      <c r="G45" s="505">
        <v>500000</v>
      </c>
      <c r="H45" s="467" t="s">
        <v>528</v>
      </c>
      <c r="I45" s="468" t="s">
        <v>574</v>
      </c>
      <c r="J45" s="468" t="s">
        <v>471</v>
      </c>
    </row>
    <row r="46" spans="1:10" s="469" customFormat="1" ht="33.75" x14ac:dyDescent="0.2">
      <c r="A46" s="443" t="s">
        <v>494</v>
      </c>
      <c r="B46" s="443" t="s">
        <v>470</v>
      </c>
      <c r="C46" s="464" t="s">
        <v>529</v>
      </c>
      <c r="D46" s="465">
        <v>173000</v>
      </c>
      <c r="E46" s="466">
        <v>1038000</v>
      </c>
      <c r="F46" s="465">
        <f t="shared" si="1"/>
        <v>86500</v>
      </c>
      <c r="G46" s="505">
        <v>865000</v>
      </c>
      <c r="H46" s="467" t="s">
        <v>549</v>
      </c>
      <c r="I46" s="468" t="s">
        <v>574</v>
      </c>
      <c r="J46" s="471" t="s">
        <v>471</v>
      </c>
    </row>
    <row r="47" spans="1:10" s="469" customFormat="1" ht="33.75" x14ac:dyDescent="0.2">
      <c r="A47" s="443" t="s">
        <v>515</v>
      </c>
      <c r="B47" s="443" t="s">
        <v>470</v>
      </c>
      <c r="C47" s="464" t="s">
        <v>550</v>
      </c>
      <c r="D47" s="465">
        <v>40000</v>
      </c>
      <c r="E47" s="466">
        <v>240000</v>
      </c>
      <c r="F47" s="465">
        <v>20000</v>
      </c>
      <c r="G47" s="505">
        <v>200000</v>
      </c>
      <c r="H47" s="467" t="s">
        <v>528</v>
      </c>
      <c r="I47" s="468" t="s">
        <v>574</v>
      </c>
      <c r="J47" s="468" t="s">
        <v>471</v>
      </c>
    </row>
    <row r="48" spans="1:10" s="469" customFormat="1" ht="36" x14ac:dyDescent="0.2">
      <c r="A48" s="512" t="s">
        <v>486</v>
      </c>
      <c r="B48" s="443" t="s">
        <v>470</v>
      </c>
      <c r="C48" s="464" t="s">
        <v>527</v>
      </c>
      <c r="D48" s="465">
        <v>333333.34000000003</v>
      </c>
      <c r="E48" s="466">
        <v>2000000.04</v>
      </c>
      <c r="F48" s="465">
        <f t="shared" ref="F48:F65" si="2">+E48/12</f>
        <v>166666.67000000001</v>
      </c>
      <c r="G48" s="505">
        <v>1666666.7</v>
      </c>
      <c r="H48" s="467" t="s">
        <v>549</v>
      </c>
      <c r="I48" s="468" t="s">
        <v>574</v>
      </c>
      <c r="J48" s="468" t="s">
        <v>471</v>
      </c>
    </row>
    <row r="49" spans="1:10" s="469" customFormat="1" ht="33.75" x14ac:dyDescent="0.2">
      <c r="A49" s="443" t="s">
        <v>489</v>
      </c>
      <c r="B49" s="443" t="s">
        <v>470</v>
      </c>
      <c r="C49" s="464" t="s">
        <v>529</v>
      </c>
      <c r="D49" s="465">
        <v>282384.34000000003</v>
      </c>
      <c r="E49" s="466">
        <v>1694306.04</v>
      </c>
      <c r="F49" s="465">
        <f t="shared" si="2"/>
        <v>141192.17000000001</v>
      </c>
      <c r="G49" s="505">
        <v>1411921.7</v>
      </c>
      <c r="H49" s="467" t="s">
        <v>528</v>
      </c>
      <c r="I49" s="468" t="s">
        <v>574</v>
      </c>
      <c r="J49" s="468" t="s">
        <v>471</v>
      </c>
    </row>
    <row r="50" spans="1:10" s="469" customFormat="1" ht="33.75" x14ac:dyDescent="0.2">
      <c r="A50" s="443" t="s">
        <v>488</v>
      </c>
      <c r="B50" s="443" t="s">
        <v>470</v>
      </c>
      <c r="C50" s="464" t="s">
        <v>529</v>
      </c>
      <c r="D50" s="465">
        <v>170000</v>
      </c>
      <c r="E50" s="466">
        <v>1020000</v>
      </c>
      <c r="F50" s="465">
        <f t="shared" si="2"/>
        <v>85000</v>
      </c>
      <c r="G50" s="505">
        <v>850000</v>
      </c>
      <c r="H50" s="467" t="s">
        <v>551</v>
      </c>
      <c r="I50" s="468" t="s">
        <v>574</v>
      </c>
      <c r="J50" s="468" t="s">
        <v>471</v>
      </c>
    </row>
    <row r="51" spans="1:10" s="469" customFormat="1" ht="33.75" x14ac:dyDescent="0.2">
      <c r="A51" s="466" t="s">
        <v>503</v>
      </c>
      <c r="B51" s="443" t="s">
        <v>470</v>
      </c>
      <c r="C51" s="464" t="s">
        <v>529</v>
      </c>
      <c r="D51" s="465">
        <v>200000</v>
      </c>
      <c r="E51" s="466">
        <v>1200000</v>
      </c>
      <c r="F51" s="465">
        <f t="shared" si="2"/>
        <v>100000</v>
      </c>
      <c r="G51" s="505">
        <v>1962220</v>
      </c>
      <c r="H51" s="467" t="s">
        <v>551</v>
      </c>
      <c r="I51" s="468" t="s">
        <v>574</v>
      </c>
      <c r="J51" s="468" t="s">
        <v>471</v>
      </c>
    </row>
    <row r="52" spans="1:10" s="469" customFormat="1" ht="33.75" x14ac:dyDescent="0.2">
      <c r="A52" s="443" t="s">
        <v>552</v>
      </c>
      <c r="B52" s="443" t="s">
        <v>470</v>
      </c>
      <c r="C52" s="464">
        <v>2018</v>
      </c>
      <c r="D52" s="465">
        <v>280000</v>
      </c>
      <c r="E52" s="466">
        <v>1680000</v>
      </c>
      <c r="F52" s="465">
        <f t="shared" si="2"/>
        <v>140000</v>
      </c>
      <c r="G52" s="505">
        <v>1400000</v>
      </c>
      <c r="H52" s="467" t="s">
        <v>528</v>
      </c>
      <c r="I52" s="468" t="s">
        <v>574</v>
      </c>
      <c r="J52" s="468" t="s">
        <v>471</v>
      </c>
    </row>
    <row r="53" spans="1:10" s="469" customFormat="1" ht="33.75" x14ac:dyDescent="0.2">
      <c r="A53" s="466" t="s">
        <v>497</v>
      </c>
      <c r="B53" s="443" t="s">
        <v>470</v>
      </c>
      <c r="C53" s="464" t="s">
        <v>529</v>
      </c>
      <c r="D53" s="465">
        <v>180000</v>
      </c>
      <c r="E53" s="466">
        <v>1080000</v>
      </c>
      <c r="F53" s="465">
        <f t="shared" si="2"/>
        <v>90000</v>
      </c>
      <c r="G53" s="505">
        <v>966666.67</v>
      </c>
      <c r="H53" s="467" t="s">
        <v>553</v>
      </c>
      <c r="I53" s="468" t="s">
        <v>574</v>
      </c>
      <c r="J53" s="468" t="s">
        <v>471</v>
      </c>
    </row>
    <row r="54" spans="1:10" s="469" customFormat="1" ht="33.75" x14ac:dyDescent="0.2">
      <c r="A54" s="443" t="s">
        <v>499</v>
      </c>
      <c r="B54" s="443" t="s">
        <v>470</v>
      </c>
      <c r="C54" s="464" t="s">
        <v>548</v>
      </c>
      <c r="D54" s="465">
        <v>60000</v>
      </c>
      <c r="E54" s="466">
        <v>360000</v>
      </c>
      <c r="F54" s="465">
        <f t="shared" si="2"/>
        <v>30000</v>
      </c>
      <c r="G54" s="505">
        <v>300000</v>
      </c>
      <c r="H54" s="467" t="s">
        <v>528</v>
      </c>
      <c r="I54" s="468" t="s">
        <v>574</v>
      </c>
      <c r="J54" s="468" t="s">
        <v>471</v>
      </c>
    </row>
    <row r="55" spans="1:10" s="469" customFormat="1" ht="33.75" x14ac:dyDescent="0.2">
      <c r="A55" s="443" t="s">
        <v>496</v>
      </c>
      <c r="B55" s="443" t="s">
        <v>470</v>
      </c>
      <c r="C55" s="464" t="s">
        <v>529</v>
      </c>
      <c r="D55" s="466">
        <v>583333.34</v>
      </c>
      <c r="E55" s="466">
        <v>3500000.04</v>
      </c>
      <c r="F55" s="465">
        <f t="shared" si="2"/>
        <v>291666.67</v>
      </c>
      <c r="G55" s="505">
        <v>2916666.6999999997</v>
      </c>
      <c r="H55" s="467" t="s">
        <v>528</v>
      </c>
      <c r="I55" s="468" t="s">
        <v>574</v>
      </c>
      <c r="J55" s="468" t="s">
        <v>471</v>
      </c>
    </row>
    <row r="56" spans="1:10" s="469" customFormat="1" ht="33.75" x14ac:dyDescent="0.2">
      <c r="A56" s="512" t="s">
        <v>516</v>
      </c>
      <c r="B56" s="443" t="s">
        <v>470</v>
      </c>
      <c r="C56" s="464" t="s">
        <v>529</v>
      </c>
      <c r="D56" s="465">
        <v>320000</v>
      </c>
      <c r="E56" s="466">
        <v>1920000</v>
      </c>
      <c r="F56" s="465">
        <f t="shared" si="2"/>
        <v>160000</v>
      </c>
      <c r="G56" s="505">
        <v>1600000</v>
      </c>
      <c r="H56" s="467" t="s">
        <v>528</v>
      </c>
      <c r="I56" s="468" t="s">
        <v>574</v>
      </c>
      <c r="J56" s="471" t="s">
        <v>471</v>
      </c>
    </row>
    <row r="57" spans="1:10" s="469" customFormat="1" ht="33.75" x14ac:dyDescent="0.2">
      <c r="A57" s="443" t="s">
        <v>554</v>
      </c>
      <c r="B57" s="443" t="s">
        <v>470</v>
      </c>
      <c r="C57" s="464" t="s">
        <v>555</v>
      </c>
      <c r="D57" s="465">
        <v>120000</v>
      </c>
      <c r="E57" s="466">
        <v>720000</v>
      </c>
      <c r="F57" s="465">
        <f t="shared" si="2"/>
        <v>60000</v>
      </c>
      <c r="G57" s="505">
        <v>600000</v>
      </c>
      <c r="H57" s="467" t="s">
        <v>528</v>
      </c>
      <c r="I57" s="468" t="s">
        <v>574</v>
      </c>
      <c r="J57" s="471" t="s">
        <v>471</v>
      </c>
    </row>
    <row r="58" spans="1:10" s="469" customFormat="1" ht="33.75" x14ac:dyDescent="0.2">
      <c r="A58" s="443" t="s">
        <v>509</v>
      </c>
      <c r="B58" s="443" t="s">
        <v>470</v>
      </c>
      <c r="C58" s="464" t="s">
        <v>547</v>
      </c>
      <c r="D58" s="465">
        <v>400000</v>
      </c>
      <c r="E58" s="466">
        <v>2400000</v>
      </c>
      <c r="F58" s="465">
        <f t="shared" si="2"/>
        <v>200000</v>
      </c>
      <c r="G58" s="505">
        <v>2000000</v>
      </c>
      <c r="H58" s="467" t="s">
        <v>528</v>
      </c>
      <c r="I58" s="468" t="s">
        <v>574</v>
      </c>
      <c r="J58" s="471" t="s">
        <v>471</v>
      </c>
    </row>
    <row r="59" spans="1:10" s="442" customFormat="1" ht="33.75" customHeight="1" x14ac:dyDescent="0.25">
      <c r="A59" s="443" t="s">
        <v>507</v>
      </c>
      <c r="B59" s="443" t="s">
        <v>470</v>
      </c>
      <c r="C59" s="464" t="s">
        <v>547</v>
      </c>
      <c r="D59" s="465">
        <v>192000</v>
      </c>
      <c r="E59" s="466">
        <v>1152000</v>
      </c>
      <c r="F59" s="465">
        <f t="shared" si="2"/>
        <v>96000</v>
      </c>
      <c r="G59" s="505">
        <v>960000</v>
      </c>
      <c r="H59" s="467" t="s">
        <v>528</v>
      </c>
      <c r="I59" s="468" t="s">
        <v>574</v>
      </c>
      <c r="J59" s="471" t="s">
        <v>471</v>
      </c>
    </row>
    <row r="60" spans="1:10" s="442" customFormat="1" ht="45" customHeight="1" x14ac:dyDescent="0.25">
      <c r="A60" s="466" t="s">
        <v>506</v>
      </c>
      <c r="B60" s="443" t="s">
        <v>470</v>
      </c>
      <c r="C60" s="464" t="s">
        <v>556</v>
      </c>
      <c r="D60" s="465">
        <v>300000</v>
      </c>
      <c r="E60" s="466">
        <v>1800000</v>
      </c>
      <c r="F60" s="465">
        <f t="shared" si="2"/>
        <v>150000</v>
      </c>
      <c r="G60" s="505">
        <v>1500000</v>
      </c>
      <c r="H60" s="467" t="s">
        <v>528</v>
      </c>
      <c r="I60" s="468" t="s">
        <v>574</v>
      </c>
      <c r="J60" s="471" t="s">
        <v>471</v>
      </c>
    </row>
    <row r="61" spans="1:10" s="442" customFormat="1" ht="45" customHeight="1" x14ac:dyDescent="0.25">
      <c r="A61" s="443" t="s">
        <v>490</v>
      </c>
      <c r="B61" s="443" t="s">
        <v>470</v>
      </c>
      <c r="C61" s="464" t="s">
        <v>557</v>
      </c>
      <c r="D61" s="465">
        <v>96000</v>
      </c>
      <c r="E61" s="466">
        <v>576000</v>
      </c>
      <c r="F61" s="465">
        <f t="shared" si="2"/>
        <v>48000</v>
      </c>
      <c r="G61" s="505">
        <v>480000</v>
      </c>
      <c r="H61" s="467" t="s">
        <v>528</v>
      </c>
      <c r="I61" s="468" t="s">
        <v>574</v>
      </c>
      <c r="J61" s="468" t="s">
        <v>471</v>
      </c>
    </row>
    <row r="62" spans="1:10" s="442" customFormat="1" ht="45" customHeight="1" x14ac:dyDescent="0.25">
      <c r="A62" s="443" t="s">
        <v>487</v>
      </c>
      <c r="B62" s="443" t="s">
        <v>470</v>
      </c>
      <c r="C62" s="464" t="s">
        <v>527</v>
      </c>
      <c r="D62" s="465">
        <v>420000</v>
      </c>
      <c r="E62" s="466">
        <v>2520000</v>
      </c>
      <c r="F62" s="465">
        <f t="shared" si="2"/>
        <v>210000</v>
      </c>
      <c r="G62" s="505">
        <v>2100000</v>
      </c>
      <c r="H62" s="467" t="s">
        <v>528</v>
      </c>
      <c r="I62" s="468" t="s">
        <v>574</v>
      </c>
      <c r="J62" s="471" t="s">
        <v>471</v>
      </c>
    </row>
    <row r="63" spans="1:10" s="442" customFormat="1" ht="45" customHeight="1" x14ac:dyDescent="0.25">
      <c r="A63" s="443" t="s">
        <v>511</v>
      </c>
      <c r="B63" s="443" t="s">
        <v>470</v>
      </c>
      <c r="C63" s="464" t="s">
        <v>558</v>
      </c>
      <c r="D63" s="465">
        <v>8389203.8399999999</v>
      </c>
      <c r="E63" s="466">
        <v>50335223.039999999</v>
      </c>
      <c r="F63" s="465">
        <f t="shared" si="2"/>
        <v>4194601.92</v>
      </c>
      <c r="G63" s="505">
        <v>41946019.20000001</v>
      </c>
      <c r="H63" s="467" t="s">
        <v>528</v>
      </c>
      <c r="I63" s="468" t="s">
        <v>574</v>
      </c>
      <c r="J63" s="471" t="s">
        <v>471</v>
      </c>
    </row>
    <row r="64" spans="1:10" s="442" customFormat="1" ht="45" customHeight="1" x14ac:dyDescent="0.25">
      <c r="A64" s="443" t="s">
        <v>504</v>
      </c>
      <c r="B64" s="443" t="s">
        <v>470</v>
      </c>
      <c r="C64" s="464" t="s">
        <v>559</v>
      </c>
      <c r="D64" s="465">
        <v>225000</v>
      </c>
      <c r="E64" s="466">
        <v>1350000</v>
      </c>
      <c r="F64" s="465">
        <f t="shared" si="2"/>
        <v>112500</v>
      </c>
      <c r="G64" s="505">
        <v>1125000</v>
      </c>
      <c r="H64" s="467" t="s">
        <v>528</v>
      </c>
      <c r="I64" s="468" t="s">
        <v>574</v>
      </c>
      <c r="J64" s="468" t="s">
        <v>471</v>
      </c>
    </row>
    <row r="65" spans="1:10" s="442" customFormat="1" ht="45" customHeight="1" x14ac:dyDescent="0.25">
      <c r="A65" s="443" t="s">
        <v>495</v>
      </c>
      <c r="B65" s="443" t="s">
        <v>470</v>
      </c>
      <c r="C65" s="464" t="s">
        <v>560</v>
      </c>
      <c r="D65" s="465">
        <v>96000</v>
      </c>
      <c r="E65" s="466">
        <v>576000</v>
      </c>
      <c r="F65" s="465">
        <f t="shared" si="2"/>
        <v>48000</v>
      </c>
      <c r="G65" s="505">
        <v>480000</v>
      </c>
      <c r="H65" s="467" t="s">
        <v>528</v>
      </c>
      <c r="I65" s="468" t="s">
        <v>574</v>
      </c>
      <c r="J65" s="468" t="s">
        <v>471</v>
      </c>
    </row>
    <row r="66" spans="1:10" ht="33.75" x14ac:dyDescent="0.2">
      <c r="A66" s="443" t="s">
        <v>561</v>
      </c>
      <c r="B66" s="443" t="s">
        <v>470</v>
      </c>
      <c r="C66" s="464" t="s">
        <v>524</v>
      </c>
      <c r="D66" s="465">
        <v>225000</v>
      </c>
      <c r="E66" s="466">
        <v>625000</v>
      </c>
      <c r="F66" s="465">
        <f t="shared" ref="F66:F72" si="3">E66*1</f>
        <v>625000</v>
      </c>
      <c r="G66" s="505">
        <v>1250000</v>
      </c>
      <c r="H66" s="472" t="s">
        <v>524</v>
      </c>
      <c r="I66" s="468" t="s">
        <v>574</v>
      </c>
      <c r="J66" s="468" t="s">
        <v>471</v>
      </c>
    </row>
    <row r="67" spans="1:10" ht="33.75" x14ac:dyDescent="0.2">
      <c r="A67" s="443" t="s">
        <v>492</v>
      </c>
      <c r="B67" s="443" t="s">
        <v>470</v>
      </c>
      <c r="C67" s="464" t="s">
        <v>524</v>
      </c>
      <c r="D67" s="465">
        <v>225000</v>
      </c>
      <c r="E67" s="466">
        <v>750000</v>
      </c>
      <c r="F67" s="465">
        <f t="shared" si="3"/>
        <v>750000</v>
      </c>
      <c r="G67" s="505">
        <v>1500000</v>
      </c>
      <c r="H67" s="472" t="s">
        <v>524</v>
      </c>
      <c r="I67" s="468" t="s">
        <v>574</v>
      </c>
      <c r="J67" s="468" t="s">
        <v>471</v>
      </c>
    </row>
    <row r="68" spans="1:10" ht="33.75" x14ac:dyDescent="0.2">
      <c r="A68" s="443" t="s">
        <v>562</v>
      </c>
      <c r="B68" s="443" t="s">
        <v>470</v>
      </c>
      <c r="C68" s="464" t="s">
        <v>524</v>
      </c>
      <c r="D68" s="465">
        <v>225000</v>
      </c>
      <c r="E68" s="466">
        <v>900000</v>
      </c>
      <c r="F68" s="465">
        <f t="shared" si="3"/>
        <v>900000</v>
      </c>
      <c r="G68" s="505">
        <v>1800000</v>
      </c>
      <c r="H68" s="472" t="s">
        <v>524</v>
      </c>
      <c r="I68" s="468" t="s">
        <v>574</v>
      </c>
      <c r="J68" s="468" t="s">
        <v>471</v>
      </c>
    </row>
    <row r="69" spans="1:10" ht="33.75" x14ac:dyDescent="0.2">
      <c r="A69" s="443" t="s">
        <v>563</v>
      </c>
      <c r="B69" s="443" t="s">
        <v>470</v>
      </c>
      <c r="C69" s="464" t="s">
        <v>524</v>
      </c>
      <c r="D69" s="465">
        <v>225000</v>
      </c>
      <c r="E69" s="466">
        <v>750000</v>
      </c>
      <c r="F69" s="465">
        <f t="shared" si="3"/>
        <v>750000</v>
      </c>
      <c r="G69" s="505">
        <v>1500000</v>
      </c>
      <c r="H69" s="472" t="s">
        <v>524</v>
      </c>
      <c r="I69" s="468" t="s">
        <v>574</v>
      </c>
      <c r="J69" s="468" t="s">
        <v>471</v>
      </c>
    </row>
    <row r="70" spans="1:10" ht="33.75" x14ac:dyDescent="0.2">
      <c r="A70" s="443" t="s">
        <v>564</v>
      </c>
      <c r="B70" s="443" t="s">
        <v>470</v>
      </c>
      <c r="C70" s="464" t="s">
        <v>524</v>
      </c>
      <c r="D70" s="465">
        <v>225000</v>
      </c>
      <c r="E70" s="466">
        <v>500000</v>
      </c>
      <c r="F70" s="465">
        <f t="shared" si="3"/>
        <v>500000</v>
      </c>
      <c r="G70" s="505">
        <v>1000000</v>
      </c>
      <c r="H70" s="472" t="s">
        <v>524</v>
      </c>
      <c r="I70" s="468" t="s">
        <v>574</v>
      </c>
      <c r="J70" s="468" t="s">
        <v>471</v>
      </c>
    </row>
    <row r="71" spans="1:10" ht="33.75" x14ac:dyDescent="0.2">
      <c r="A71" s="443" t="s">
        <v>565</v>
      </c>
      <c r="B71" s="443" t="s">
        <v>470</v>
      </c>
      <c r="C71" s="464" t="s">
        <v>524</v>
      </c>
      <c r="D71" s="465">
        <v>225000</v>
      </c>
      <c r="E71" s="466">
        <v>450000</v>
      </c>
      <c r="F71" s="465">
        <f t="shared" si="3"/>
        <v>450000</v>
      </c>
      <c r="G71" s="505">
        <v>900000</v>
      </c>
      <c r="H71" s="472" t="s">
        <v>524</v>
      </c>
      <c r="I71" s="468" t="s">
        <v>574</v>
      </c>
      <c r="J71" s="468" t="s">
        <v>471</v>
      </c>
    </row>
    <row r="72" spans="1:10" ht="33.75" x14ac:dyDescent="0.2">
      <c r="A72" s="443" t="s">
        <v>566</v>
      </c>
      <c r="B72" s="443" t="s">
        <v>470</v>
      </c>
      <c r="C72" s="464" t="s">
        <v>524</v>
      </c>
      <c r="D72" s="465">
        <v>225000</v>
      </c>
      <c r="E72" s="466">
        <v>250000</v>
      </c>
      <c r="F72" s="465">
        <f t="shared" si="3"/>
        <v>250000</v>
      </c>
      <c r="G72" s="505">
        <v>500000</v>
      </c>
      <c r="H72" s="472" t="s">
        <v>524</v>
      </c>
      <c r="I72" s="468" t="s">
        <v>574</v>
      </c>
      <c r="J72" s="468" t="s">
        <v>471</v>
      </c>
    </row>
    <row r="73" spans="1:10" ht="39" customHeight="1" x14ac:dyDescent="0.2">
      <c r="A73" s="443" t="s">
        <v>572</v>
      </c>
      <c r="B73" s="443" t="s">
        <v>470</v>
      </c>
      <c r="C73" s="464" t="s">
        <v>573</v>
      </c>
      <c r="D73" s="465"/>
      <c r="E73" s="505">
        <v>0</v>
      </c>
      <c r="F73" s="465">
        <v>0</v>
      </c>
      <c r="G73" s="505">
        <v>360000</v>
      </c>
      <c r="H73" s="464" t="s">
        <v>573</v>
      </c>
      <c r="I73" s="468" t="s">
        <v>574</v>
      </c>
      <c r="J73" s="468" t="s">
        <v>471</v>
      </c>
    </row>
    <row r="74" spans="1:10" ht="39" customHeight="1" x14ac:dyDescent="0.2">
      <c r="A74" s="443" t="s">
        <v>581</v>
      </c>
      <c r="B74" s="443" t="s">
        <v>470</v>
      </c>
      <c r="C74" s="464" t="s">
        <v>582</v>
      </c>
      <c r="D74" s="465"/>
      <c r="E74" s="505">
        <v>0</v>
      </c>
      <c r="F74" s="465">
        <v>0</v>
      </c>
      <c r="G74" s="505">
        <v>400000</v>
      </c>
      <c r="H74" s="464" t="s">
        <v>582</v>
      </c>
      <c r="I74" s="468" t="s">
        <v>574</v>
      </c>
      <c r="J74" s="468" t="s">
        <v>471</v>
      </c>
    </row>
    <row r="75" spans="1:10" ht="18" customHeight="1" thickBot="1" x14ac:dyDescent="0.25">
      <c r="A75" s="473"/>
      <c r="B75" s="473"/>
      <c r="C75" s="474"/>
      <c r="D75" s="475"/>
      <c r="E75" s="520"/>
      <c r="F75" s="475"/>
      <c r="G75" s="522">
        <f>SUM(G13:G74)</f>
        <v>130790520.28999999</v>
      </c>
      <c r="H75" s="477"/>
      <c r="I75" s="478"/>
      <c r="J75" s="478"/>
    </row>
    <row r="76" spans="1:10" ht="16.5" thickTop="1" x14ac:dyDescent="0.25">
      <c r="A76" s="473"/>
      <c r="B76" s="473"/>
      <c r="C76" s="474"/>
      <c r="D76" s="475"/>
      <c r="E76" s="473"/>
      <c r="F76" s="521"/>
      <c r="G76" s="506"/>
      <c r="H76" s="477"/>
      <c r="I76" s="478"/>
      <c r="J76" s="478"/>
    </row>
    <row r="77" spans="1:10" x14ac:dyDescent="0.2">
      <c r="A77" s="473"/>
      <c r="B77" s="473"/>
      <c r="C77" s="474"/>
      <c r="D77" s="475"/>
      <c r="E77" s="525" t="s">
        <v>567</v>
      </c>
      <c r="F77" s="526" t="s">
        <v>568</v>
      </c>
      <c r="G77" s="519"/>
      <c r="H77" s="477"/>
      <c r="I77" s="478"/>
      <c r="J77" s="478"/>
    </row>
    <row r="78" spans="1:10" x14ac:dyDescent="0.2">
      <c r="A78" s="473"/>
      <c r="B78" s="473"/>
      <c r="C78" s="474"/>
      <c r="D78" s="475"/>
      <c r="E78" s="525" t="s">
        <v>583</v>
      </c>
      <c r="F78" s="526" t="s">
        <v>577</v>
      </c>
      <c r="G78" s="519"/>
      <c r="H78" s="477"/>
      <c r="I78" s="478"/>
      <c r="J78" s="478"/>
    </row>
    <row r="79" spans="1:10" x14ac:dyDescent="0.2">
      <c r="A79" s="479" t="s">
        <v>523</v>
      </c>
      <c r="B79" s="480"/>
      <c r="C79" s="481" t="s">
        <v>575</v>
      </c>
      <c r="D79" s="482"/>
      <c r="E79" s="483"/>
      <c r="F79" s="484"/>
      <c r="G79" s="475"/>
      <c r="H79" s="477"/>
      <c r="I79" s="478"/>
      <c r="J79" s="478"/>
    </row>
    <row r="80" spans="1:10" x14ac:dyDescent="0.2">
      <c r="A80" s="479" t="s">
        <v>585</v>
      </c>
      <c r="B80" s="480"/>
      <c r="C80" s="481" t="s">
        <v>584</v>
      </c>
      <c r="D80" s="482"/>
      <c r="E80" s="485" t="s">
        <v>570</v>
      </c>
      <c r="F80" s="486" t="s">
        <v>571</v>
      </c>
      <c r="G80" s="475"/>
      <c r="H80" s="477"/>
      <c r="I80" s="478"/>
      <c r="J80" s="478"/>
    </row>
    <row r="81" spans="1:10" x14ac:dyDescent="0.2">
      <c r="A81" s="480"/>
      <c r="B81" s="480"/>
      <c r="C81" s="481"/>
      <c r="D81" s="482"/>
      <c r="E81" s="483" t="s">
        <v>586</v>
      </c>
      <c r="F81" s="484" t="s">
        <v>578</v>
      </c>
      <c r="G81" s="475"/>
      <c r="H81" s="477"/>
      <c r="I81" s="478"/>
      <c r="J81" s="478"/>
    </row>
    <row r="82" spans="1:10" ht="15" x14ac:dyDescent="0.25">
      <c r="A82" s="479"/>
      <c r="B82" s="523"/>
      <c r="C82" s="479"/>
      <c r="D82" s="489" t="s">
        <v>569</v>
      </c>
      <c r="E82" s="490"/>
      <c r="F82" s="484"/>
      <c r="G82" s="507"/>
    </row>
    <row r="83" spans="1:10" ht="15" x14ac:dyDescent="0.25">
      <c r="A83" s="479"/>
      <c r="B83" s="523"/>
      <c r="C83" s="524"/>
      <c r="D83" s="489"/>
      <c r="E83" s="491"/>
      <c r="F83" s="486"/>
      <c r="G83" s="507"/>
      <c r="H83" s="476"/>
    </row>
    <row r="84" spans="1:10" ht="15" x14ac:dyDescent="0.25">
      <c r="A84" s="487"/>
      <c r="B84" s="487"/>
      <c r="C84" s="488"/>
      <c r="D84" s="489"/>
      <c r="E84" s="492"/>
      <c r="F84" s="493"/>
      <c r="G84" s="507"/>
      <c r="H84" s="476"/>
    </row>
    <row r="85" spans="1:10" x14ac:dyDescent="0.2">
      <c r="A85" s="494"/>
      <c r="B85" s="495"/>
      <c r="C85" s="496"/>
      <c r="D85" s="489"/>
      <c r="E85" s="492"/>
      <c r="F85" s="497"/>
      <c r="G85" s="508"/>
      <c r="H85" s="476"/>
    </row>
    <row r="86" spans="1:10" x14ac:dyDescent="0.2">
      <c r="A86" s="498"/>
      <c r="B86" s="495"/>
      <c r="C86" s="496"/>
      <c r="D86" s="489"/>
      <c r="E86" s="492"/>
      <c r="F86" s="497"/>
      <c r="G86" s="508"/>
      <c r="H86" s="476"/>
    </row>
    <row r="87" spans="1:10" x14ac:dyDescent="0.2">
      <c r="A87" s="494"/>
      <c r="B87" s="495"/>
      <c r="C87" s="496"/>
      <c r="D87" s="489"/>
      <c r="E87" s="499"/>
      <c r="F87" s="497"/>
      <c r="G87" s="509"/>
      <c r="H87" s="476"/>
    </row>
    <row r="88" spans="1:10" x14ac:dyDescent="0.2">
      <c r="A88" s="494"/>
      <c r="B88" s="495"/>
      <c r="C88" s="496"/>
      <c r="D88" s="489"/>
      <c r="E88" s="499"/>
      <c r="F88" s="497"/>
      <c r="G88" s="509"/>
      <c r="H88" s="476"/>
    </row>
    <row r="89" spans="1:10" x14ac:dyDescent="0.2">
      <c r="A89" s="494"/>
      <c r="B89" s="495"/>
      <c r="C89" s="496"/>
      <c r="D89" s="489"/>
      <c r="E89" s="499"/>
      <c r="F89" s="497"/>
      <c r="G89" s="509"/>
      <c r="H89" s="476"/>
    </row>
    <row r="90" spans="1:10" x14ac:dyDescent="0.2">
      <c r="A90" s="447"/>
      <c r="D90" s="501"/>
      <c r="E90" s="502"/>
      <c r="F90" s="501"/>
      <c r="G90" s="510"/>
    </row>
    <row r="91" spans="1:10" x14ac:dyDescent="0.2">
      <c r="D91" s="501"/>
      <c r="E91" s="502"/>
      <c r="F91" s="501"/>
      <c r="G91" s="511"/>
    </row>
    <row r="92" spans="1:10" x14ac:dyDescent="0.2">
      <c r="D92" s="501"/>
      <c r="E92" s="2"/>
      <c r="F92" s="501"/>
      <c r="G92" s="511"/>
    </row>
    <row r="93" spans="1:10" x14ac:dyDescent="0.2">
      <c r="D93" s="501"/>
      <c r="E93" s="2"/>
      <c r="F93" s="501"/>
      <c r="G93" s="511"/>
    </row>
  </sheetData>
  <mergeCells count="4">
    <mergeCell ref="A7:J7"/>
    <mergeCell ref="A8:J8"/>
    <mergeCell ref="A9:J9"/>
    <mergeCell ref="A10:J10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Nota 19</vt:lpstr>
      <vt:lpstr>Dep. Periodo 2021</vt:lpstr>
      <vt:lpstr>SUBVENCIONES (3)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2022-11-15T18:31:17Z</cp:lastPrinted>
  <dcterms:created xsi:type="dcterms:W3CDTF">2010-05-21T12:36:08Z</dcterms:created>
  <dcterms:modified xsi:type="dcterms:W3CDTF">2022-11-15T19:31:00Z</dcterms:modified>
</cp:coreProperties>
</file>