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ilvestre.domingo\Desktop\EE FF\Estados Financieros  2022\12DICIEMBRE 2022 -\OAIDICIEMBRE\SUBVENCIONES\"/>
    </mc:Choice>
  </mc:AlternateContent>
  <bookViews>
    <workbookView xWindow="0" yWindow="0" windowWidth="20490" windowHeight="7650" tabRatio="730" firstSheet="9" activeTab="9"/>
  </bookViews>
  <sheets>
    <sheet name="Transparencia" sheetId="62" state="hidden" r:id="rId1"/>
    <sheet name="TRANSPARENC" sheetId="88" r:id="rId2"/>
    <sheet name="Nota 8 y 18" sheetId="54" state="hidden" r:id="rId3"/>
    <sheet name="Sheet1" sheetId="74" state="hidden" r:id="rId4"/>
    <sheet name="Nota 12" sheetId="67" state="hidden" r:id="rId5"/>
    <sheet name="Nota 14" sheetId="68" state="hidden" r:id="rId6"/>
    <sheet name="Nota 15" sheetId="69" state="hidden" r:id="rId7"/>
    <sheet name="Nota 19" sheetId="63" state="hidden" r:id="rId8"/>
    <sheet name="Dep. Periodo 2021" sheetId="71" state="hidden" r:id="rId9"/>
    <sheet name="SUBVENCIONES (3)" sheetId="146" r:id="rId10"/>
  </sheets>
  <externalReferences>
    <externalReference r:id="rId11"/>
  </externalReferences>
  <definedNames>
    <definedName name="_xlnm.Print_Area" localSheetId="4">'Nota 12'!$A$1:$J$225</definedName>
    <definedName name="_xlnm.Print_Area" localSheetId="2">'Nota 8 y 18'!$A$9:$B$17,'Nota 8 y 18'!$A$25:$B$48</definedName>
  </definedNames>
  <calcPr calcId="162913"/>
</workbook>
</file>

<file path=xl/calcChain.xml><?xml version="1.0" encoding="utf-8"?>
<calcChain xmlns="http://schemas.openxmlformats.org/spreadsheetml/2006/main">
  <c r="G75" i="146" l="1"/>
  <c r="F72" i="146"/>
  <c r="F71" i="146"/>
  <c r="F70" i="146"/>
  <c r="F69" i="146"/>
  <c r="F68" i="146"/>
  <c r="F67" i="146"/>
  <c r="F66" i="146"/>
  <c r="F65" i="146"/>
  <c r="F64" i="146"/>
  <c r="F63" i="146"/>
  <c r="F62" i="146"/>
  <c r="F61" i="146"/>
  <c r="F60" i="146"/>
  <c r="F59" i="146"/>
  <c r="F58" i="146"/>
  <c r="F57" i="146"/>
  <c r="F56" i="146"/>
  <c r="F55" i="146"/>
  <c r="F54" i="146"/>
  <c r="F53" i="146"/>
  <c r="F52" i="146"/>
  <c r="F51" i="146"/>
  <c r="F50" i="146"/>
  <c r="F49" i="146"/>
  <c r="F48" i="146"/>
  <c r="F46" i="146"/>
  <c r="F45" i="146"/>
  <c r="F44" i="146"/>
  <c r="F43" i="146"/>
  <c r="F42" i="146"/>
  <c r="F41" i="146"/>
  <c r="F40" i="146"/>
  <c r="F39" i="146"/>
  <c r="F38" i="146"/>
  <c r="F37" i="146"/>
  <c r="F36" i="146"/>
  <c r="F35" i="146"/>
  <c r="F34" i="146"/>
  <c r="F33" i="146"/>
  <c r="F32" i="146"/>
  <c r="F31" i="146"/>
  <c r="F29" i="146"/>
  <c r="F28" i="146"/>
  <c r="F27" i="146"/>
  <c r="F26" i="146"/>
  <c r="F25" i="146"/>
  <c r="F24" i="146"/>
  <c r="F23" i="146"/>
  <c r="F22" i="146"/>
  <c r="F21" i="146"/>
  <c r="F19" i="146"/>
  <c r="F18" i="146"/>
  <c r="F17" i="146"/>
  <c r="F16" i="146"/>
  <c r="F15" i="146"/>
  <c r="F14" i="146"/>
  <c r="F13" i="146"/>
  <c r="E20" i="146" l="1"/>
  <c r="F20" i="146" s="1"/>
  <c r="A8" i="88" l="1"/>
  <c r="AY58" i="63" l="1"/>
  <c r="AY54" i="63"/>
  <c r="AX61" i="63"/>
  <c r="AW60" i="63"/>
  <c r="AX59" i="63"/>
  <c r="AW58" i="63"/>
  <c r="AX57" i="63"/>
  <c r="AX56" i="63"/>
  <c r="AX55" i="63"/>
  <c r="AN54" i="63"/>
  <c r="AM54" i="63"/>
  <c r="AK54" i="63"/>
  <c r="AJ54" i="63"/>
  <c r="AI54" i="63"/>
  <c r="B48" i="54"/>
  <c r="H203" i="67"/>
  <c r="H204" i="67"/>
  <c r="H205" i="67"/>
  <c r="H206" i="67"/>
  <c r="H207" i="67"/>
  <c r="H208" i="67"/>
  <c r="H209" i="67"/>
  <c r="H210" i="67"/>
  <c r="H211" i="67"/>
  <c r="H212" i="67"/>
  <c r="H213" i="67"/>
  <c r="F214" i="67"/>
  <c r="H214" i="67"/>
  <c r="H215" i="67"/>
  <c r="F216" i="67"/>
  <c r="H216" i="67" s="1"/>
  <c r="H225" i="67" s="1"/>
  <c r="D190" i="67" s="1"/>
  <c r="H217" i="67"/>
  <c r="H218" i="67"/>
  <c r="H219" i="67"/>
  <c r="H220" i="67"/>
  <c r="H221" i="67"/>
  <c r="H222" i="67"/>
  <c r="H223" i="67"/>
  <c r="H224" i="67"/>
  <c r="G225" i="67"/>
  <c r="AV59" i="63"/>
  <c r="F35" i="74"/>
  <c r="K35" i="74" s="1"/>
  <c r="C28" i="74"/>
  <c r="E28" i="74" s="1"/>
  <c r="F28" i="74" s="1"/>
  <c r="O28" i="74" s="1"/>
  <c r="C21" i="74"/>
  <c r="C14" i="74"/>
  <c r="C10" i="74"/>
  <c r="C18" i="74"/>
  <c r="E15" i="74"/>
  <c r="D20" i="74"/>
  <c r="D21" i="74"/>
  <c r="D18" i="74"/>
  <c r="D13" i="74"/>
  <c r="G30" i="74"/>
  <c r="H30" i="74"/>
  <c r="G21" i="74"/>
  <c r="G18" i="74"/>
  <c r="H18" i="74"/>
  <c r="G13" i="74"/>
  <c r="H13" i="74"/>
  <c r="I14" i="74"/>
  <c r="E11" i="74"/>
  <c r="F11" i="74"/>
  <c r="I11" i="74" s="1"/>
  <c r="E12" i="74"/>
  <c r="F12" i="74" s="1"/>
  <c r="O12" i="74" s="1"/>
  <c r="E16" i="74"/>
  <c r="F16" i="74"/>
  <c r="O16" i="74" s="1"/>
  <c r="E22" i="74"/>
  <c r="F22" i="74" s="1"/>
  <c r="I22" i="74"/>
  <c r="E23" i="74"/>
  <c r="E24" i="74"/>
  <c r="F24" i="74" s="1"/>
  <c r="I24" i="74" s="1"/>
  <c r="E25" i="74"/>
  <c r="F25" i="74" s="1"/>
  <c r="I25" i="74" s="1"/>
  <c r="E27" i="74"/>
  <c r="F27" i="74"/>
  <c r="E29" i="74"/>
  <c r="F29" i="74"/>
  <c r="I29" i="74"/>
  <c r="E10" i="74"/>
  <c r="H20" i="74"/>
  <c r="H21" i="74"/>
  <c r="E49" i="74"/>
  <c r="E50" i="74" s="1"/>
  <c r="E51" i="74" s="1"/>
  <c r="N38" i="74"/>
  <c r="F38" i="74"/>
  <c r="I42" i="74" s="1"/>
  <c r="B38" i="74"/>
  <c r="H37" i="74"/>
  <c r="H38" i="74" s="1"/>
  <c r="I43" i="74" s="1"/>
  <c r="I37" i="74"/>
  <c r="I38" i="74" s="1"/>
  <c r="N35" i="74"/>
  <c r="J35" i="74"/>
  <c r="H35" i="74"/>
  <c r="B35" i="74"/>
  <c r="I34" i="74"/>
  <c r="F33" i="74"/>
  <c r="I33" i="74"/>
  <c r="F32" i="74"/>
  <c r="E32" i="74"/>
  <c r="C32" i="74"/>
  <c r="N30" i="74"/>
  <c r="R27" i="74"/>
  <c r="R28" i="74" s="1"/>
  <c r="T27" i="74" s="1"/>
  <c r="B26" i="74"/>
  <c r="N21" i="74"/>
  <c r="B20" i="74"/>
  <c r="E20" i="74" s="1"/>
  <c r="E21" i="74"/>
  <c r="S19" i="74"/>
  <c r="S17" i="74" s="1"/>
  <c r="N18" i="74"/>
  <c r="B17" i="74"/>
  <c r="B18" i="74" s="1"/>
  <c r="E17" i="74"/>
  <c r="F17" i="74" s="1"/>
  <c r="K14" i="74"/>
  <c r="N13" i="74"/>
  <c r="K13" i="74"/>
  <c r="B13" i="74"/>
  <c r="P10" i="74"/>
  <c r="B14" i="54"/>
  <c r="B17" i="54" s="1"/>
  <c r="AU93" i="63"/>
  <c r="BE87" i="63"/>
  <c r="BD87" i="63"/>
  <c r="BC87" i="63"/>
  <c r="BB87" i="63"/>
  <c r="AZ87" i="63"/>
  <c r="AY87" i="63"/>
  <c r="AX87" i="63"/>
  <c r="AW87" i="63"/>
  <c r="AV87" i="63"/>
  <c r="AU87" i="63"/>
  <c r="AT87" i="63"/>
  <c r="AS87" i="63"/>
  <c r="AT86" i="63"/>
  <c r="BA86" i="63" s="1"/>
  <c r="BA87" i="63" s="1"/>
  <c r="S56" i="63"/>
  <c r="AT54" i="63"/>
  <c r="AT62" i="63" s="1"/>
  <c r="AT55" i="63"/>
  <c r="BA55" i="63" s="1"/>
  <c r="D20" i="63"/>
  <c r="E25" i="63"/>
  <c r="F187" i="67"/>
  <c r="D189" i="67" s="1"/>
  <c r="J37" i="71"/>
  <c r="F17" i="71"/>
  <c r="E17" i="71"/>
  <c r="B17" i="71"/>
  <c r="B18" i="71"/>
  <c r="F28" i="71"/>
  <c r="F30" i="71" s="1"/>
  <c r="E28" i="71"/>
  <c r="E30" i="71" s="1"/>
  <c r="B28" i="71"/>
  <c r="O15" i="69"/>
  <c r="C11" i="68"/>
  <c r="D11" i="68" s="1"/>
  <c r="AA53" i="63"/>
  <c r="AU58" i="63"/>
  <c r="J28" i="71"/>
  <c r="G10" i="71"/>
  <c r="I33" i="71"/>
  <c r="K33" i="71"/>
  <c r="C32" i="71"/>
  <c r="D32" i="71" s="1"/>
  <c r="I32" i="71" s="1"/>
  <c r="D30" i="71"/>
  <c r="C30" i="71"/>
  <c r="D18" i="71"/>
  <c r="C18" i="71"/>
  <c r="K42" i="71"/>
  <c r="E38" i="71"/>
  <c r="E35" i="71"/>
  <c r="B35" i="71"/>
  <c r="K34" i="71"/>
  <c r="J29" i="71"/>
  <c r="G29" i="71"/>
  <c r="H29" i="71" s="1"/>
  <c r="I29" i="71" s="1"/>
  <c r="K29" i="71" s="1"/>
  <c r="J27" i="71"/>
  <c r="G27" i="71"/>
  <c r="H27" i="71" s="1"/>
  <c r="I27" i="71" s="1"/>
  <c r="K27" i="71" s="1"/>
  <c r="J26" i="71"/>
  <c r="G26" i="71"/>
  <c r="H26" i="71" s="1"/>
  <c r="J25" i="71"/>
  <c r="J30" i="71" s="1"/>
  <c r="G25" i="71"/>
  <c r="H25" i="71" s="1"/>
  <c r="I25" i="71" s="1"/>
  <c r="K25" i="71" s="1"/>
  <c r="J24" i="71"/>
  <c r="G24" i="71"/>
  <c r="H24" i="71" s="1"/>
  <c r="I24" i="71" s="1"/>
  <c r="K24" i="71" s="1"/>
  <c r="J23" i="71"/>
  <c r="G23" i="71"/>
  <c r="H23" i="71"/>
  <c r="I23" i="71" s="1"/>
  <c r="F21" i="71"/>
  <c r="E21" i="71"/>
  <c r="B21" i="71"/>
  <c r="J20" i="71"/>
  <c r="J21" i="71" s="1"/>
  <c r="G20" i="71"/>
  <c r="G21" i="71"/>
  <c r="F18" i="71"/>
  <c r="U17" i="71"/>
  <c r="U16" i="71" s="1"/>
  <c r="J17" i="71"/>
  <c r="J16" i="71"/>
  <c r="J18" i="71" s="1"/>
  <c r="G16" i="71"/>
  <c r="H16" i="71" s="1"/>
  <c r="I16" i="71" s="1"/>
  <c r="J15" i="71"/>
  <c r="G15" i="71"/>
  <c r="H15" i="71"/>
  <c r="I15" i="71"/>
  <c r="J12" i="71"/>
  <c r="G12" i="71"/>
  <c r="H12" i="71"/>
  <c r="J11" i="71"/>
  <c r="G11" i="71"/>
  <c r="H11" i="71" s="1"/>
  <c r="I11" i="71" s="1"/>
  <c r="K11" i="71" s="1"/>
  <c r="J10" i="71"/>
  <c r="AR53" i="63"/>
  <c r="AS53" i="63"/>
  <c r="AT53" i="63"/>
  <c r="AU53" i="63"/>
  <c r="AV53" i="63"/>
  <c r="AW53" i="63"/>
  <c r="AX53" i="63"/>
  <c r="AY53" i="63"/>
  <c r="AZ53" i="63"/>
  <c r="BA53" i="63"/>
  <c r="AS54" i="63"/>
  <c r="BC54" i="63" s="1"/>
  <c r="AW54" i="63"/>
  <c r="AW62" i="63" s="1"/>
  <c r="AZ54" i="63"/>
  <c r="AZ62" i="63" s="1"/>
  <c r="AS55" i="63"/>
  <c r="BC55" i="63" s="1"/>
  <c r="AU55" i="63"/>
  <c r="AW55" i="63"/>
  <c r="AY55" i="63"/>
  <c r="AZ55" i="63"/>
  <c r="AS56" i="63"/>
  <c r="BC56" i="63" s="1"/>
  <c r="AT56" i="63"/>
  <c r="BA56" i="63" s="1"/>
  <c r="AY56" i="63"/>
  <c r="AZ56" i="63"/>
  <c r="AS57" i="63"/>
  <c r="BC57" i="63" s="1"/>
  <c r="AT57" i="63"/>
  <c r="BA57" i="63" s="1"/>
  <c r="AW57" i="63"/>
  <c r="AY57" i="63"/>
  <c r="AZ57" i="63"/>
  <c r="AS58" i="63"/>
  <c r="BC58" i="63" s="1"/>
  <c r="AT58" i="63"/>
  <c r="BA58" i="63" s="1"/>
  <c r="AZ58" i="63"/>
  <c r="AS59" i="63"/>
  <c r="BC59" i="63" s="1"/>
  <c r="AT59" i="63"/>
  <c r="BA59" i="63" s="1"/>
  <c r="AW59" i="63"/>
  <c r="AY59" i="63"/>
  <c r="AZ59" i="63"/>
  <c r="AS60" i="63"/>
  <c r="BC60" i="63" s="1"/>
  <c r="AT60" i="63"/>
  <c r="BA60" i="63" s="1"/>
  <c r="AY60" i="63"/>
  <c r="AZ60" i="63"/>
  <c r="AS61" i="63"/>
  <c r="BC61" i="63" s="1"/>
  <c r="AT61" i="63"/>
  <c r="BA61" i="63" s="1"/>
  <c r="AW61" i="63"/>
  <c r="AY61" i="63"/>
  <c r="AZ61" i="63"/>
  <c r="AR62" i="63"/>
  <c r="AR63" i="63"/>
  <c r="AW63" i="63"/>
  <c r="AX63" i="63"/>
  <c r="AY63" i="63"/>
  <c r="AZ63" i="63"/>
  <c r="AR66" i="63"/>
  <c r="BA66" i="63"/>
  <c r="AR67" i="63"/>
  <c r="AR68" i="63"/>
  <c r="AR69" i="63"/>
  <c r="AA52" i="63"/>
  <c r="AB52" i="63"/>
  <c r="AC52" i="63"/>
  <c r="AD52" i="63"/>
  <c r="AE52" i="63"/>
  <c r="AF52" i="63"/>
  <c r="AG52" i="63"/>
  <c r="AH52" i="63"/>
  <c r="AI52" i="63"/>
  <c r="AJ52" i="63"/>
  <c r="AK52" i="63"/>
  <c r="AL52" i="63"/>
  <c r="AM52" i="63"/>
  <c r="AN52" i="63"/>
  <c r="AB53" i="63"/>
  <c r="AI53" i="63"/>
  <c r="AJ53" i="63"/>
  <c r="AK53" i="63"/>
  <c r="AL53" i="63"/>
  <c r="AM53" i="63"/>
  <c r="AD55" i="63"/>
  <c r="AE55" i="63"/>
  <c r="AF55" i="63"/>
  <c r="AG55" i="63"/>
  <c r="AH55" i="63"/>
  <c r="AI55" i="63"/>
  <c r="AJ55" i="63"/>
  <c r="AK55" i="63"/>
  <c r="AL55" i="63"/>
  <c r="AM55" i="63"/>
  <c r="AA58" i="63"/>
  <c r="AB58" i="63"/>
  <c r="AC58" i="63"/>
  <c r="AA59" i="63"/>
  <c r="AB59" i="63"/>
  <c r="AA60" i="63"/>
  <c r="AB60" i="63"/>
  <c r="AA61" i="63"/>
  <c r="AB61" i="63"/>
  <c r="F56" i="63"/>
  <c r="E57" i="63"/>
  <c r="G57" i="63"/>
  <c r="H57" i="63"/>
  <c r="I57" i="63"/>
  <c r="J57" i="63"/>
  <c r="K57" i="63"/>
  <c r="L57" i="63"/>
  <c r="M57" i="63"/>
  <c r="N57" i="63"/>
  <c r="O57" i="63"/>
  <c r="P57" i="63"/>
  <c r="Q57" i="63"/>
  <c r="E12" i="63"/>
  <c r="AL54" i="63"/>
  <c r="AB54" i="63"/>
  <c r="AC59" i="63"/>
  <c r="C34" i="62"/>
  <c r="T20" i="63"/>
  <c r="S20" i="63"/>
  <c r="R20" i="63"/>
  <c r="Q20" i="63"/>
  <c r="P20" i="63"/>
  <c r="O20" i="63"/>
  <c r="N20" i="63"/>
  <c r="M20" i="63"/>
  <c r="L20" i="63"/>
  <c r="K20" i="63"/>
  <c r="F20" i="63"/>
  <c r="C20" i="63"/>
  <c r="K25" i="63" s="1"/>
  <c r="U19" i="63"/>
  <c r="V19" i="63"/>
  <c r="U18" i="63"/>
  <c r="V18" i="63" s="1"/>
  <c r="W18" i="63" s="1"/>
  <c r="X18" i="63" s="1"/>
  <c r="Y18" i="63" s="1"/>
  <c r="E18" i="63"/>
  <c r="G18" i="63"/>
  <c r="H18" i="63"/>
  <c r="I18" i="63" s="1"/>
  <c r="J18" i="63" s="1"/>
  <c r="U17" i="63"/>
  <c r="V17" i="63" s="1"/>
  <c r="W17" i="63" s="1"/>
  <c r="X17" i="63" s="1"/>
  <c r="Y17" i="63" s="1"/>
  <c r="E17" i="63"/>
  <c r="G17" i="63"/>
  <c r="H17" i="63"/>
  <c r="I17" i="63" s="1"/>
  <c r="J17" i="63" s="1"/>
  <c r="U16" i="63"/>
  <c r="E16" i="63"/>
  <c r="G16" i="63"/>
  <c r="H16" i="63" s="1"/>
  <c r="I16" i="63" s="1"/>
  <c r="J16" i="63" s="1"/>
  <c r="U15" i="63"/>
  <c r="V15" i="63" s="1"/>
  <c r="E15" i="63"/>
  <c r="G15" i="63"/>
  <c r="H15" i="63" s="1"/>
  <c r="I15" i="63" s="1"/>
  <c r="J15" i="63" s="1"/>
  <c r="U14" i="63"/>
  <c r="Z14" i="63" s="1"/>
  <c r="V14" i="63"/>
  <c r="W14" i="63" s="1"/>
  <c r="E14" i="63"/>
  <c r="G14" i="63"/>
  <c r="H14" i="63"/>
  <c r="I14" i="63" s="1"/>
  <c r="J14" i="63" s="1"/>
  <c r="U13" i="63"/>
  <c r="V13" i="63"/>
  <c r="W13" i="63" s="1"/>
  <c r="X13" i="63" s="1"/>
  <c r="Y13" i="63" s="1"/>
  <c r="E13" i="63"/>
  <c r="G13" i="63" s="1"/>
  <c r="U12" i="63"/>
  <c r="V12" i="63"/>
  <c r="W12" i="63" s="1"/>
  <c r="H20" i="71"/>
  <c r="H21" i="71" s="1"/>
  <c r="I20" i="71"/>
  <c r="I21" i="71" s="1"/>
  <c r="G17" i="71"/>
  <c r="G18" i="71" s="1"/>
  <c r="H17" i="71"/>
  <c r="I17" i="71" s="1"/>
  <c r="K17" i="71" s="1"/>
  <c r="E18" i="71"/>
  <c r="S20" i="71" s="1"/>
  <c r="S21" i="71" s="1"/>
  <c r="G28" i="71"/>
  <c r="G30" i="71" s="1"/>
  <c r="B30" i="71"/>
  <c r="V16" i="63"/>
  <c r="W16" i="63"/>
  <c r="Z16" i="63" s="1"/>
  <c r="AA54" i="63"/>
  <c r="AU54" i="63"/>
  <c r="AU62" i="63" s="1"/>
  <c r="AU61" i="63"/>
  <c r="AV58" i="63"/>
  <c r="U20" i="63"/>
  <c r="AN53" i="63"/>
  <c r="AN55" i="63"/>
  <c r="AC60" i="63" s="1"/>
  <c r="B23" i="54"/>
  <c r="I16" i="74"/>
  <c r="I12" i="74"/>
  <c r="E13" i="74"/>
  <c r="I40" i="74"/>
  <c r="P40" i="74" s="1"/>
  <c r="N39" i="74"/>
  <c r="F20" i="74"/>
  <c r="I44" i="74"/>
  <c r="F10" i="74"/>
  <c r="O11" i="74"/>
  <c r="O25" i="74"/>
  <c r="O24" i="74"/>
  <c r="O29" i="74"/>
  <c r="B21" i="74"/>
  <c r="I32" i="74"/>
  <c r="I35" i="74"/>
  <c r="P32" i="74"/>
  <c r="Q32" i="74" s="1"/>
  <c r="Q33" i="74"/>
  <c r="I20" i="74"/>
  <c r="I21" i="74" s="1"/>
  <c r="P25" i="74"/>
  <c r="AU60" i="63"/>
  <c r="AU57" i="63"/>
  <c r="AU56" i="63"/>
  <c r="AV54" i="63"/>
  <c r="AV62" i="63" s="1"/>
  <c r="AV56" i="63"/>
  <c r="AV60" i="63"/>
  <c r="AV55" i="63"/>
  <c r="AV57" i="63"/>
  <c r="AU59" i="63"/>
  <c r="AV61" i="63"/>
  <c r="C14" i="62"/>
  <c r="BA63" i="63"/>
  <c r="I12" i="71"/>
  <c r="K12" i="71"/>
  <c r="W15" i="63"/>
  <c r="Z15" i="63" s="1"/>
  <c r="X15" i="63"/>
  <c r="Y15" i="63" s="1"/>
  <c r="H13" i="63"/>
  <c r="I13" i="63" s="1"/>
  <c r="J13" i="63" s="1"/>
  <c r="X14" i="63"/>
  <c r="Y14" i="63"/>
  <c r="K15" i="71"/>
  <c r="I26" i="71"/>
  <c r="K26" i="71" s="1"/>
  <c r="X16" i="63"/>
  <c r="Y16" i="63"/>
  <c r="B38" i="71"/>
  <c r="Q20" i="74"/>
  <c r="Q21" i="74"/>
  <c r="C30" i="74"/>
  <c r="R20" i="74"/>
  <c r="R21" i="74" s="1"/>
  <c r="S21" i="74" s="1"/>
  <c r="F225" i="67"/>
  <c r="AC53" i="63"/>
  <c r="AW56" i="63"/>
  <c r="AX58" i="63"/>
  <c r="AX60" i="63"/>
  <c r="AX54" i="63"/>
  <c r="AX62" i="63" s="1"/>
  <c r="AY62" i="63"/>
  <c r="C19" i="62"/>
  <c r="G45" i="63"/>
  <c r="L43" i="71"/>
  <c r="BI52" i="63"/>
  <c r="G44" i="63"/>
  <c r="C18" i="62"/>
  <c r="P46" i="74"/>
  <c r="C25" i="62"/>
  <c r="C26" i="62" s="1"/>
  <c r="C31" i="62" s="1"/>
  <c r="C36" i="62"/>
  <c r="I46" i="74"/>
  <c r="C12" i="62"/>
  <c r="C13" i="62"/>
  <c r="BA54" i="63" l="1"/>
  <c r="BA62" i="63" s="1"/>
  <c r="BA68" i="63" s="1"/>
  <c r="X12" i="63"/>
  <c r="BA88" i="63"/>
  <c r="AU94" i="63"/>
  <c r="AU95" i="63" s="1"/>
  <c r="BI53" i="63"/>
  <c r="I18" i="71"/>
  <c r="K16" i="71"/>
  <c r="K18" i="71" s="1"/>
  <c r="J32" i="71"/>
  <c r="J35" i="71" s="1"/>
  <c r="K32" i="71"/>
  <c r="K35" i="71" s="1"/>
  <c r="K23" i="71"/>
  <c r="I30" i="71"/>
  <c r="I27" i="74"/>
  <c r="O27" i="74"/>
  <c r="E20" i="63"/>
  <c r="G12" i="63"/>
  <c r="I10" i="74"/>
  <c r="I13" i="74" s="1"/>
  <c r="O10" i="74"/>
  <c r="F13" i="74"/>
  <c r="Z13" i="63"/>
  <c r="H30" i="71"/>
  <c r="Z17" i="63"/>
  <c r="K20" i="71"/>
  <c r="K21" i="71" s="1"/>
  <c r="R20" i="71"/>
  <c r="J38" i="71"/>
  <c r="K43" i="71" s="1"/>
  <c r="K37" i="71"/>
  <c r="K38" i="71" s="1"/>
  <c r="F23" i="74"/>
  <c r="P44" i="74"/>
  <c r="F21" i="74"/>
  <c r="O20" i="74"/>
  <c r="W19" i="63"/>
  <c r="X19" i="63" s="1"/>
  <c r="Y19" i="63" s="1"/>
  <c r="F57" i="63"/>
  <c r="R58" i="63" s="1"/>
  <c r="R56" i="63"/>
  <c r="R57" i="63" s="1"/>
  <c r="Z18" i="63"/>
  <c r="V20" i="63"/>
  <c r="H18" i="71"/>
  <c r="J13" i="71"/>
  <c r="K40" i="71" s="1"/>
  <c r="X44" i="63" s="1"/>
  <c r="H10" i="71"/>
  <c r="G13" i="71"/>
  <c r="H28" i="71"/>
  <c r="I28" i="71" s="1"/>
  <c r="K28" i="71" s="1"/>
  <c r="O17" i="74"/>
  <c r="I17" i="74"/>
  <c r="E26" i="74"/>
  <c r="F26" i="74" s="1"/>
  <c r="B30" i="74"/>
  <c r="F15" i="74"/>
  <c r="E18" i="74"/>
  <c r="T20" i="71"/>
  <c r="T21" i="71" s="1"/>
  <c r="N11" i="68"/>
  <c r="D191" i="67"/>
  <c r="L14" i="74"/>
  <c r="M14" i="74" s="1"/>
  <c r="I28" i="74"/>
  <c r="C20" i="62"/>
  <c r="C15" i="62"/>
  <c r="AC61" i="63"/>
  <c r="AS62" i="63"/>
  <c r="BA67" i="63" s="1"/>
  <c r="AD54" i="63"/>
  <c r="AD53" i="63"/>
  <c r="BI54" i="63"/>
  <c r="BI55" i="63" s="1"/>
  <c r="AC54" i="63"/>
  <c r="O26" i="74" l="1"/>
  <c r="I26" i="74"/>
  <c r="P9" i="74"/>
  <c r="P11" i="74" s="1"/>
  <c r="I10" i="71"/>
  <c r="H13" i="71"/>
  <c r="Z19" i="63"/>
  <c r="F30" i="74"/>
  <c r="I23" i="74"/>
  <c r="I30" i="74" s="1"/>
  <c r="M30" i="74" s="1"/>
  <c r="O23" i="74"/>
  <c r="L13" i="74"/>
  <c r="M13" i="74" s="1"/>
  <c r="M15" i="74" s="1"/>
  <c r="M18" i="74" s="1"/>
  <c r="M20" i="74" s="1"/>
  <c r="I39" i="74"/>
  <c r="G20" i="63"/>
  <c r="H12" i="63"/>
  <c r="W20" i="63"/>
  <c r="Z21" i="63" s="1"/>
  <c r="F18" i="74"/>
  <c r="I15" i="74"/>
  <c r="I18" i="74" s="1"/>
  <c r="P13" i="74" s="1"/>
  <c r="O15" i="74"/>
  <c r="E30" i="74"/>
  <c r="U20" i="71"/>
  <c r="U21" i="71" s="1"/>
  <c r="R21" i="71"/>
  <c r="K30" i="71"/>
  <c r="Y12" i="63"/>
  <c r="Y20" i="63" s="1"/>
  <c r="X20" i="63"/>
  <c r="K44" i="71"/>
  <c r="X45" i="63"/>
  <c r="X46" i="63" s="1"/>
  <c r="S21" i="63"/>
  <c r="R28" i="63" s="1"/>
  <c r="R29" i="63" s="1"/>
  <c r="Z12" i="63"/>
  <c r="Z20" i="63" s="1"/>
  <c r="C22" i="62"/>
  <c r="BA69" i="63"/>
  <c r="AE53" i="63"/>
  <c r="AE54" i="63"/>
  <c r="K26" i="63" l="1"/>
  <c r="K27" i="63" s="1"/>
  <c r="E26" i="63"/>
  <c r="E27" i="63" s="1"/>
  <c r="AN70" i="63"/>
  <c r="P43" i="74"/>
  <c r="P45" i="74" s="1"/>
  <c r="I41" i="74"/>
  <c r="I13" i="71"/>
  <c r="K39" i="71" s="1"/>
  <c r="K41" i="71" s="1"/>
  <c r="K45" i="71" s="1"/>
  <c r="K10" i="71"/>
  <c r="K13" i="71" s="1"/>
  <c r="P27" i="74"/>
  <c r="P29" i="74"/>
  <c r="P24" i="74"/>
  <c r="I12" i="63"/>
  <c r="H20" i="63"/>
  <c r="P20" i="74"/>
  <c r="P21" i="74" s="1"/>
  <c r="P14" i="74" s="1"/>
  <c r="C35" i="62"/>
  <c r="AF54" i="63"/>
  <c r="AF53" i="63"/>
  <c r="J12" i="63" l="1"/>
  <c r="J20" i="63" s="1"/>
  <c r="I20" i="63"/>
  <c r="I45" i="74"/>
  <c r="Q42" i="74"/>
  <c r="C37" i="62"/>
  <c r="C38" i="62"/>
  <c r="AG54" i="63"/>
  <c r="AG53" i="63"/>
  <c r="L41" i="71" l="1"/>
  <c r="AH54" i="63"/>
  <c r="AH53" i="63"/>
</calcChain>
</file>

<file path=xl/sharedStrings.xml><?xml version="1.0" encoding="utf-8"?>
<sst xmlns="http://schemas.openxmlformats.org/spreadsheetml/2006/main" count="1571" uniqueCount="620">
  <si>
    <t>(VALORES EN RD$)</t>
  </si>
  <si>
    <t>CONSEJO NACIONAL PARA LA NIÑEZ Y LA ADOLESCENCIA</t>
  </si>
  <si>
    <t xml:space="preserve">DESCRIPCION </t>
  </si>
  <si>
    <t>ACTIVOS NO FINANCIEROS</t>
  </si>
  <si>
    <t xml:space="preserve">MAQUINARIAS Y EQUIPOS </t>
  </si>
  <si>
    <t>Equipo Educacional y Recreativo</t>
  </si>
  <si>
    <t>Sistemas de aire acondicionado, calefacción y refrigeración industrial y comercial</t>
  </si>
  <si>
    <t xml:space="preserve">TOTAL </t>
  </si>
  <si>
    <t>EQUIPO DE TRANSPORTE, TRACCION Y ELEVACION</t>
  </si>
  <si>
    <t>Equipo de Transporte</t>
  </si>
  <si>
    <t>Equipo de Computación</t>
  </si>
  <si>
    <t>Equipo Medicos Sanitarios</t>
  </si>
  <si>
    <t>Equipo de Comunicaciones y Señalamiento</t>
  </si>
  <si>
    <t>Otros Mobiliarios y Equipos no identificados Preferentemente</t>
  </si>
  <si>
    <t>Camara Fotograficas y de Video</t>
  </si>
  <si>
    <t>Equipos de Generación Eléctrica</t>
  </si>
  <si>
    <t>Electrodomesticos</t>
  </si>
  <si>
    <t xml:space="preserve">SUB-TOTAL </t>
  </si>
  <si>
    <t>N/A</t>
  </si>
  <si>
    <t>INMUEBLES</t>
  </si>
  <si>
    <t>Edificaciones</t>
  </si>
  <si>
    <t>ACTIVOS INTANGIBLES</t>
  </si>
  <si>
    <t>Programas de Computación</t>
  </si>
  <si>
    <t>TOTAL DE BIENES EN USO</t>
  </si>
  <si>
    <t>TOTAL GENERAL BIENES EN USO ACUMULADOS</t>
  </si>
  <si>
    <t>TOTAL ACTIVOS INTANGIBLES</t>
  </si>
  <si>
    <t>AÑOS</t>
  </si>
  <si>
    <t>BENEFICIARIO CHEQUE</t>
  </si>
  <si>
    <t>ELYOM MEDICAL</t>
  </si>
  <si>
    <t>No.</t>
  </si>
  <si>
    <t xml:space="preserve">CONSEJO NACIONAL PARA LA NIÑEZ Y LA ADOLESCENCIA </t>
  </si>
  <si>
    <t xml:space="preserve">(VALORES RD$) </t>
  </si>
  <si>
    <t>FECHAS</t>
  </si>
  <si>
    <t>MONTO</t>
  </si>
  <si>
    <t>TOTAL DE AMORTIZACION ACUMULADA</t>
  </si>
  <si>
    <t>bien</t>
  </si>
  <si>
    <t>periodo</t>
  </si>
  <si>
    <t>acumulada</t>
  </si>
  <si>
    <t xml:space="preserve">Formula acumulado menos periodo </t>
  </si>
  <si>
    <t xml:space="preserve">bien menos la formula de los acumulado menos el periodo </t>
  </si>
  <si>
    <t xml:space="preserve">Maquinaria y Equipos de Producción </t>
  </si>
  <si>
    <t>total</t>
  </si>
  <si>
    <t>EQUIPOS DE COMUNICACIÓN Y SEÑALAMIENTO</t>
  </si>
  <si>
    <t>EQUIPOS Y MUEBLES DE OFICINAS</t>
  </si>
  <si>
    <t>Muebles de Oficinas</t>
  </si>
  <si>
    <t>Mueble de Aojamiento</t>
  </si>
  <si>
    <t>Herramientas y Maquinarias</t>
  </si>
  <si>
    <t xml:space="preserve">Construciones y Mejoras </t>
  </si>
  <si>
    <t>Terreno</t>
  </si>
  <si>
    <t>TOTAL DE GASTOS DE DEPRECIACION ACUMULADA DE DE BIENES EN USO</t>
  </si>
  <si>
    <t>TOTAL DE BIENES EN USO NETO</t>
  </si>
  <si>
    <t>TOTAL DE GASTOS DE DEPRECIACION ACUMULADA DE  ACTIVOS INTANGIBLES</t>
  </si>
  <si>
    <t>TOTAL ACTIVOS INTANGIBLES NETO</t>
  </si>
  <si>
    <t xml:space="preserve">Descripción </t>
  </si>
  <si>
    <t>INVENTARIO INICIAL</t>
  </si>
  <si>
    <t>MATERIALES Y SUMINISTROS</t>
  </si>
  <si>
    <t>MENOS:</t>
  </si>
  <si>
    <t>INVENTARIO FINAL</t>
  </si>
  <si>
    <t xml:space="preserve">EVARISTO SANTANA              </t>
  </si>
  <si>
    <t xml:space="preserve">ZADESA                                       </t>
  </si>
  <si>
    <t xml:space="preserve">IMPORTADORA GBN                   </t>
  </si>
  <si>
    <t xml:space="preserve">FARACH SA </t>
  </si>
  <si>
    <t xml:space="preserve">OHMIO POWER </t>
  </si>
  <si>
    <t>SAHEGO IMPORT</t>
  </si>
  <si>
    <t>CAIMCA, SRL</t>
  </si>
  <si>
    <t>GLOBAL OFFICE JL SRL</t>
  </si>
  <si>
    <t>SOLUCIONES DE OFICINAS YYY</t>
  </si>
  <si>
    <t>SUPLIDORA INDUSTRIAL DOMINICANA, SRL</t>
  </si>
  <si>
    <t>ML GESTIONES EMPRESARIALES EIRL</t>
  </si>
  <si>
    <t>CAPSA EXTERMINADORA</t>
  </si>
  <si>
    <t>GRUPO ANTILIA, SRL</t>
  </si>
  <si>
    <t>PROYECAR SRL</t>
  </si>
  <si>
    <t>MALUGOMEZ COMERCIAL SRL</t>
  </si>
  <si>
    <t xml:space="preserve">LUIS CONRADO CAMARENA DIAZ </t>
  </si>
  <si>
    <t>CAPITAL TECHNOLOGY SOLUTIONS GROUP</t>
  </si>
  <si>
    <t>CTSGDR</t>
  </si>
  <si>
    <t>L&amp;R PRODUCTS, SRL</t>
  </si>
  <si>
    <t>COPICORP, S.A</t>
  </si>
  <si>
    <t>ISABEL GARCIA SANTANA</t>
  </si>
  <si>
    <t>TOTAL GENERAL</t>
  </si>
  <si>
    <t xml:space="preserve">Seguro </t>
  </si>
  <si>
    <t>Descripcion</t>
  </si>
  <si>
    <t xml:space="preserve">Monto </t>
  </si>
  <si>
    <t>ESTADO DE SITUACION FINANCIERA</t>
  </si>
  <si>
    <t>Activos</t>
  </si>
  <si>
    <t>Activos corrientes</t>
  </si>
  <si>
    <t xml:space="preserve">Efectivo y equivalente de efectivo (Notas 7) </t>
  </si>
  <si>
    <t>Total activos corrientes</t>
  </si>
  <si>
    <t>Activos no corrientes</t>
  </si>
  <si>
    <t>Total activos no corrientes</t>
  </si>
  <si>
    <t>Total activos</t>
  </si>
  <si>
    <t>Total pasivos corrientes</t>
  </si>
  <si>
    <t>Capital</t>
  </si>
  <si>
    <t>Resultados positivos (ahorro)/negativo (desahorro) Resultado acumulado</t>
  </si>
  <si>
    <t>Total activos netos/patrimonio</t>
  </si>
  <si>
    <t>TOTAL</t>
  </si>
  <si>
    <t xml:space="preserve">Total patrimonio </t>
  </si>
  <si>
    <t>CALCULO DEPRECIACION ACUMULADA DE ACTIVOS FIJOS  DEL AÑO 2020</t>
  </si>
  <si>
    <t xml:space="preserve">CALCULO DE AMORTIZACIÓN  ACUMULADA DEL  SEGURO DE BIENES E INMUEBLES </t>
  </si>
  <si>
    <t>Amortizacion Acumulada</t>
  </si>
  <si>
    <t xml:space="preserve">Total Pendiente por Amortizar </t>
  </si>
  <si>
    <t xml:space="preserve">Pasivos        </t>
  </si>
  <si>
    <t>Pasivos corrientes</t>
  </si>
  <si>
    <t>Pasivosno no corrientes</t>
  </si>
  <si>
    <t>Total pasivos no corrientes</t>
  </si>
  <si>
    <t xml:space="preserve">Total pasivos </t>
  </si>
  <si>
    <t>Poliza</t>
  </si>
  <si>
    <t xml:space="preserve">TOTAL CONSUMIDO  </t>
  </si>
  <si>
    <t xml:space="preserve">CALCULO DE AMORTIZACIÓN  ACUMULADA DE LAS LICENCIAS INFORMATICAS </t>
  </si>
  <si>
    <t>Adiccion</t>
  </si>
  <si>
    <t>Bien mas adiccion</t>
  </si>
  <si>
    <t>TOTAL ADQUISICION ACUMULADA AL 31/12/2020</t>
  </si>
  <si>
    <t>Resultados positivos (ahorro)/negativo (desahorro) Resultado periodo</t>
  </si>
  <si>
    <t>Pagos anticipados (Nota 9)</t>
  </si>
  <si>
    <t>Propiedad, planta y equipo neto (Nota 10)</t>
  </si>
  <si>
    <t>Cuentas por pagar a corto plazo (Nota 12)</t>
  </si>
  <si>
    <t xml:space="preserve">Activos Netos/Patrimonio </t>
  </si>
  <si>
    <t>Operaciones</t>
  </si>
  <si>
    <t>CONTRALORIA GENERAL DE LA REPUBLICA</t>
  </si>
  <si>
    <t>DIRECCION UNIDADES DE AUDITORIA INTERNA GUBERNAMENTAL</t>
  </si>
  <si>
    <t>FACTURAS</t>
  </si>
  <si>
    <t>UNIDAD : CONSEJO NACIONAL PARA LA NIÑEZ Y LA ADOLESCENCIA (CONANI)</t>
  </si>
  <si>
    <t>FACTURA NUMERO
NCF</t>
  </si>
  <si>
    <t>NO. FACTURA</t>
  </si>
  <si>
    <t>BENEFICIARIO</t>
  </si>
  <si>
    <t>CONCEPTO</t>
  </si>
  <si>
    <t>VALOR</t>
  </si>
  <si>
    <t>CONDICION
DE PAGO</t>
  </si>
  <si>
    <t>FECHA 
FACTURA</t>
  </si>
  <si>
    <t>FECHA 
RECIBIDA</t>
  </si>
  <si>
    <t>OBSERVACION</t>
  </si>
  <si>
    <t>A010010011500000686</t>
  </si>
  <si>
    <t>ALBA NIDIA CALCAÑO YAPOR</t>
  </si>
  <si>
    <t>SERVICIOS DE CATERING TALLER DE CRIANZAS POSITIVA EN NAGUA.</t>
  </si>
  <si>
    <t>CREDITO</t>
  </si>
  <si>
    <t>NO ESTA AL 
DIA EN ISR Y NO ES BENEFICIARIO</t>
  </si>
  <si>
    <t>A010010011500000030</t>
  </si>
  <si>
    <t>ELICH SANTIAGO, SRL</t>
  </si>
  <si>
    <t>REPARACION DE BOMBA DE POZO DE HOGAR DE PASO JARABACOA</t>
  </si>
  <si>
    <t>NO ESTA AL 
DIA EN ISR</t>
  </si>
  <si>
    <t>B1500000007</t>
  </si>
  <si>
    <t>COMPAÑÍA  HOTELERA INMOBILIARIA Y INVERSIONES TAINO</t>
  </si>
  <si>
    <t>PAGO  DE ALQUILER</t>
  </si>
  <si>
    <t>NO ESTA AL 
DIA EN LA DEGII/TSS</t>
  </si>
  <si>
    <t>B1500000008</t>
  </si>
  <si>
    <t>B1500000002</t>
  </si>
  <si>
    <t>ERIDANIA TROPICO RESTAURANT</t>
  </si>
  <si>
    <t>SERVICIO DE CATERING</t>
  </si>
  <si>
    <t>OPOSICION POR LA DGII</t>
  </si>
  <si>
    <t xml:space="preserve">MANOLO PAULINO </t>
  </si>
  <si>
    <t xml:space="preserve">SERVICIOS DE CATERING </t>
  </si>
  <si>
    <t>B1500000057</t>
  </si>
  <si>
    <t>INMOBILIARIA MPT</t>
  </si>
  <si>
    <t>RPE DESACTUALIZADO</t>
  </si>
  <si>
    <t>B1500000059</t>
  </si>
  <si>
    <t>B1500000061</t>
  </si>
  <si>
    <t>B1500000063</t>
  </si>
  <si>
    <t>B1500000065</t>
  </si>
  <si>
    <t>B1500000067</t>
  </si>
  <si>
    <t>B1500000018</t>
  </si>
  <si>
    <t>REI TRAVEL</t>
  </si>
  <si>
    <t>SERVICIOS DE ALQUILER</t>
  </si>
  <si>
    <t>REGISTRO DE COMP. FISCAL</t>
  </si>
  <si>
    <t>B1500000052</t>
  </si>
  <si>
    <t>ALUTECH SRL</t>
  </si>
  <si>
    <t>SERVICIOS DE MANTENIMIENTO</t>
  </si>
  <si>
    <t>B1500000056</t>
  </si>
  <si>
    <t>B1500000058</t>
  </si>
  <si>
    <t>B1500000060</t>
  </si>
  <si>
    <t>B1500000062</t>
  </si>
  <si>
    <t>B1500000064</t>
  </si>
  <si>
    <t>B1500000066</t>
  </si>
  <si>
    <t>B1500013723</t>
  </si>
  <si>
    <t>PLAZA LAMA</t>
  </si>
  <si>
    <t xml:space="preserve">UTILES VARIOS </t>
  </si>
  <si>
    <t>B1500013725</t>
  </si>
  <si>
    <t>B1500000126</t>
  </si>
  <si>
    <t>ABBOTT LABORATORIES INTERNATIONAL</t>
  </si>
  <si>
    <t>COMPRA DE ALIMENTOS</t>
  </si>
  <si>
    <t>PENDIENTE DE CONTRARO</t>
  </si>
  <si>
    <t>B1500015246</t>
  </si>
  <si>
    <t>COMPRA VARIOS</t>
  </si>
  <si>
    <t>B1500009624</t>
  </si>
  <si>
    <t>COMPRA DE ELECTRODOMETICO</t>
  </si>
  <si>
    <t>B1500009625</t>
  </si>
  <si>
    <t>B1500000050</t>
  </si>
  <si>
    <t>SILMESA COMERCIAL</t>
  </si>
  <si>
    <t>ADQUISICION DE KIT COVID -19</t>
  </si>
  <si>
    <t xml:space="preserve">CAMBIO DE CUENTA </t>
  </si>
  <si>
    <t>QUALIPHARMA</t>
  </si>
  <si>
    <t xml:space="preserve">COMPRA MEDICAMENTOS </t>
  </si>
  <si>
    <t>B1500000047</t>
  </si>
  <si>
    <t>ESTUDIOS Y SERVICIOS PARA LA INGENIERIA</t>
  </si>
  <si>
    <t>SERVICIOS DE REMODELACION HOGAR DE PASO LA ROMANA</t>
  </si>
  <si>
    <t>B1500001836</t>
  </si>
  <si>
    <t>REFERENCIA LABORATORIO CLINICO</t>
  </si>
  <si>
    <t>SERVICIOS DE ANALISIS</t>
  </si>
  <si>
    <t>B1500001930</t>
  </si>
  <si>
    <t>B1500001931</t>
  </si>
  <si>
    <t>B1500001933</t>
  </si>
  <si>
    <t>B1500001905</t>
  </si>
  <si>
    <t>B1500001906</t>
  </si>
  <si>
    <t>B1500001907</t>
  </si>
  <si>
    <t>B1500001908</t>
  </si>
  <si>
    <t>B1500001909</t>
  </si>
  <si>
    <t>B1500001910</t>
  </si>
  <si>
    <t>B1500001911</t>
  </si>
  <si>
    <t>B1500001912</t>
  </si>
  <si>
    <t>B1500001913</t>
  </si>
  <si>
    <t>B1500001914</t>
  </si>
  <si>
    <t>B1500001915</t>
  </si>
  <si>
    <t>B1500001916</t>
  </si>
  <si>
    <t>B1500001917</t>
  </si>
  <si>
    <t>B1500001918</t>
  </si>
  <si>
    <t>B1500001919</t>
  </si>
  <si>
    <t>B1500001929</t>
  </si>
  <si>
    <t>B1500001986</t>
  </si>
  <si>
    <t>B1500002015</t>
  </si>
  <si>
    <t>B1500002041</t>
  </si>
  <si>
    <t>B1500002042</t>
  </si>
  <si>
    <t>B1500002043</t>
  </si>
  <si>
    <t>B1500002044</t>
  </si>
  <si>
    <t>B1500002045</t>
  </si>
  <si>
    <t>B1500002046</t>
  </si>
  <si>
    <t>B1500002047</t>
  </si>
  <si>
    <t>B1500002048</t>
  </si>
  <si>
    <t>B1500002049</t>
  </si>
  <si>
    <t>B1500002050</t>
  </si>
  <si>
    <t>B1500002051</t>
  </si>
  <si>
    <t>ANTONIO FIGUEROA PEÑA</t>
  </si>
  <si>
    <t>B1500002072</t>
  </si>
  <si>
    <t>BONA</t>
  </si>
  <si>
    <t>SERVICIOS DE ALIMENTACION</t>
  </si>
  <si>
    <t>SERVICIOS DE CATERING</t>
  </si>
  <si>
    <t>INVERSIONES DLP</t>
  </si>
  <si>
    <t>GTG INDUSTRIAL</t>
  </si>
  <si>
    <t>B1500000015</t>
  </si>
  <si>
    <t>B1500000044</t>
  </si>
  <si>
    <t>BRAMARET GROUP</t>
  </si>
  <si>
    <t>B1500000014</t>
  </si>
  <si>
    <t>NINOGAIL</t>
  </si>
  <si>
    <t>B1500000156</t>
  </si>
  <si>
    <t>INVERSIONES YANG</t>
  </si>
  <si>
    <t>TP-END GROUP</t>
  </si>
  <si>
    <t>COMPRA DE DESINFECTANTE</t>
  </si>
  <si>
    <t xml:space="preserve">COMPRA DE UTILES VARIOS </t>
  </si>
  <si>
    <t>B1500000078</t>
  </si>
  <si>
    <t>B1500000024</t>
  </si>
  <si>
    <t>B1500000025</t>
  </si>
  <si>
    <t>B1500000046</t>
  </si>
  <si>
    <t>L&amp;L DISTRIBUIDORA</t>
  </si>
  <si>
    <t>B1500000139</t>
  </si>
  <si>
    <t>COMERCIAL CORAZON</t>
  </si>
  <si>
    <t xml:space="preserve">NEXEN </t>
  </si>
  <si>
    <t>COMPRA DE MEDICAMENTOS</t>
  </si>
  <si>
    <t xml:space="preserve">SERVICIOS MANTENIMIENTO </t>
  </si>
  <si>
    <t>B1500000045</t>
  </si>
  <si>
    <t>B1500000077</t>
  </si>
  <si>
    <t>LA NOVIA DE VILLA</t>
  </si>
  <si>
    <t>COMPRA DE JUGUETE</t>
  </si>
  <si>
    <t>B1500000041</t>
  </si>
  <si>
    <t>B1500000138</t>
  </si>
  <si>
    <t>SEVEN PHARMA</t>
  </si>
  <si>
    <t>COMPAÑÍA DOMINICANA DE TELEFONOS</t>
  </si>
  <si>
    <t>B1500000490</t>
  </si>
  <si>
    <t>B1500000491</t>
  </si>
  <si>
    <t>B1500000492</t>
  </si>
  <si>
    <t>B1500000027</t>
  </si>
  <si>
    <t>B1500000026</t>
  </si>
  <si>
    <t>B1500000079</t>
  </si>
  <si>
    <t>B1500000080</t>
  </si>
  <si>
    <t>PRODUCTO MEDICINALES</t>
  </si>
  <si>
    <t>B1500000500</t>
  </si>
  <si>
    <t>B1500000501</t>
  </si>
  <si>
    <t>B1500000502</t>
  </si>
  <si>
    <t>CUENTAS POR PAGAR OPERACIONES</t>
  </si>
  <si>
    <t xml:space="preserve">Transferencias Cuenta Unica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</si>
  <si>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</si>
  <si>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</si>
  <si>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</si>
  <si>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</si>
  <si>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</si>
  <si>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</si>
  <si>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</si>
  <si>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</si>
  <si>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</si>
  <si>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</si>
  <si>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</si>
  <si>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</si>
  <si>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MARZO</t>
  </si>
  <si>
    <t>RESUMEN DE DEPRECIACION Y AMORTIZACIONES</t>
  </si>
  <si>
    <t>CONANI</t>
  </si>
  <si>
    <t xml:space="preserve">RESUMEN DEL INVENTARIO DE MATERIALES Y SUMINISTRO </t>
  </si>
  <si>
    <t>FEBRERO 2021</t>
  </si>
  <si>
    <t>TOTAL DEPRECIACION  FEBRERO- 2021</t>
  </si>
  <si>
    <t>TOTAL ADQUISICION ACUMULADA AL 28/02/2021</t>
  </si>
  <si>
    <t>28 DE FEBRERO 2021</t>
  </si>
  <si>
    <t>Otros Ingresos</t>
  </si>
  <si>
    <t>Materiales y Suministro  (Notas 18)</t>
  </si>
  <si>
    <t>MANTENIMIENTO LOCAL AGOSTO 2019</t>
  </si>
  <si>
    <t>MANTENIMIENTO LOCAL  SEPTIEMBRE 2019</t>
  </si>
  <si>
    <t>MANTENIMIENTO LOCAL OCTUBRE 2019</t>
  </si>
  <si>
    <t>MANTENIMIENTO LOCAL NOVIEMBRE 2019</t>
  </si>
  <si>
    <t>MANTENIMIENTO LOCAL DICIEMBRE 2019</t>
  </si>
  <si>
    <t>MANTENIMIENTO LOCAL  ENERO 2020</t>
  </si>
  <si>
    <t>PAGO ALQUILER AGOSTO 2019</t>
  </si>
  <si>
    <t>PAGO ALQUILER SEPTIEMBRE 2019</t>
  </si>
  <si>
    <t>PAGO ALQUILER OCTUBRE 2019</t>
  </si>
  <si>
    <t>PAGO ALQUILER NOVIEMBRE 2019</t>
  </si>
  <si>
    <t>PAGO ALQUILER DICIEMBRE 2019</t>
  </si>
  <si>
    <t>PAGO ALQUILER ENERO 2020</t>
  </si>
  <si>
    <t>PENDIENTE ORDEN DE COMPRA</t>
  </si>
  <si>
    <t>B1500000157</t>
  </si>
  <si>
    <t>B1500000029</t>
  </si>
  <si>
    <t>B1500000037</t>
  </si>
  <si>
    <t>B1500000039</t>
  </si>
  <si>
    <t>B1500000040</t>
  </si>
  <si>
    <t>B1500000042</t>
  </si>
  <si>
    <t>B1500000043</t>
  </si>
  <si>
    <t>B1500000048</t>
  </si>
  <si>
    <t>B1500000170</t>
  </si>
  <si>
    <t>INMOVILIARIA LEONEL TAVERAS</t>
  </si>
  <si>
    <t>PAGO DE ALQUILER 19/01/20 AL19/02/21</t>
  </si>
  <si>
    <t>QUALI STAR</t>
  </si>
  <si>
    <t>COMPRA ARTICULO DE HIGIENE</t>
  </si>
  <si>
    <t>VIAMAR</t>
  </si>
  <si>
    <t>B1500000069</t>
  </si>
  <si>
    <t>LABORATORIO CLINICO IVONNE NICOLAS</t>
  </si>
  <si>
    <t>B1500000070</t>
  </si>
  <si>
    <t>B1500000071</t>
  </si>
  <si>
    <t>B1500000032</t>
  </si>
  <si>
    <t>B1500000033</t>
  </si>
  <si>
    <t>B1500000034</t>
  </si>
  <si>
    <t>SERVICIOS DE INTERNET</t>
  </si>
  <si>
    <t>B1500000035</t>
  </si>
  <si>
    <t>B1500000188</t>
  </si>
  <si>
    <t>D SARAY IMPORT</t>
  </si>
  <si>
    <t>B1500000036</t>
  </si>
  <si>
    <t>B1500000016</t>
  </si>
  <si>
    <t>B1500000140</t>
  </si>
  <si>
    <t>B1500000081</t>
  </si>
  <si>
    <t>Cuentas Por Pagar</t>
  </si>
  <si>
    <t>Total Cuentas Por Pagar</t>
  </si>
  <si>
    <t xml:space="preserve">Nota de Credito cuenta de operaciones por Reintegro de cheque nulos </t>
  </si>
  <si>
    <t>CUENTAS POR PAGAR AL 31 DE MARZO 2021</t>
  </si>
  <si>
    <t>B1500002016</t>
  </si>
  <si>
    <t>B1500055188</t>
  </si>
  <si>
    <t>B1500058831</t>
  </si>
  <si>
    <t>B1500000255</t>
  </si>
  <si>
    <t>B1500000256</t>
  </si>
  <si>
    <t>B1500001146</t>
  </si>
  <si>
    <t>B1500000004</t>
  </si>
  <si>
    <t>B1500000186</t>
  </si>
  <si>
    <t>B1500000177</t>
  </si>
  <si>
    <t>B1500091661</t>
  </si>
  <si>
    <t>B1500000005</t>
  </si>
  <si>
    <t>B1500000262</t>
  </si>
  <si>
    <t>B1500005467</t>
  </si>
  <si>
    <t>B1500014470</t>
  </si>
  <si>
    <t>B1500000072</t>
  </si>
  <si>
    <t>B1500000073</t>
  </si>
  <si>
    <t>B1500000074</t>
  </si>
  <si>
    <t>B1500000075</t>
  </si>
  <si>
    <t>B1500000076</t>
  </si>
  <si>
    <t>B1500000084</t>
  </si>
  <si>
    <t>B1500000009</t>
  </si>
  <si>
    <t>B1500000010</t>
  </si>
  <si>
    <t>B1500000082</t>
  </si>
  <si>
    <t>B1500000083</t>
  </si>
  <si>
    <t>B1500001172</t>
  </si>
  <si>
    <t>B1500002289</t>
  </si>
  <si>
    <t>B1500000055</t>
  </si>
  <si>
    <t>B1500000187</t>
  </si>
  <si>
    <t>B1500000051</t>
  </si>
  <si>
    <t>B1500000518</t>
  </si>
  <si>
    <t>B1500059395</t>
  </si>
  <si>
    <t>B1500000220</t>
  </si>
  <si>
    <t>B1500000094</t>
  </si>
  <si>
    <t>B1500001480</t>
  </si>
  <si>
    <t>B1500000095</t>
  </si>
  <si>
    <t>B1500000031</t>
  </si>
  <si>
    <t>B1500000159</t>
  </si>
  <si>
    <t>B1500000192</t>
  </si>
  <si>
    <t>B1500001678</t>
  </si>
  <si>
    <t>B1500000428</t>
  </si>
  <si>
    <t>B1500000193</t>
  </si>
  <si>
    <t>SUNIX PETROLEO</t>
  </si>
  <si>
    <t>SOLUCIONES Y SERVICIOS EN GENERAL SYSEG</t>
  </si>
  <si>
    <t>WILLIAN INGACIO DE JESUS CALDERON SENCION</t>
  </si>
  <si>
    <t>CENRTRO AUTOMOTRIZ REMESA</t>
  </si>
  <si>
    <t>ENERGIA INGENIERIA &amp; SOLUCIONES (ENEGSOLUX</t>
  </si>
  <si>
    <t>ECOQUIMICA</t>
  </si>
  <si>
    <t>NILKA RAMIREZ</t>
  </si>
  <si>
    <t xml:space="preserve"> CORPORACION DE ACUEDUCTO Y AL CANTARILLADO DE SANTIAGO CORAASAN </t>
  </si>
  <si>
    <t>GRUPO SETDOM</t>
  </si>
  <si>
    <t>RAFAEL ANTONIO GONZALEZ SALCED0</t>
  </si>
  <si>
    <t>COMPU-OFFICE DOMINICANA</t>
  </si>
  <si>
    <t>REAGAN</t>
  </si>
  <si>
    <t>JOSE GABRIEL DE LA ROSA HOLGUIN</t>
  </si>
  <si>
    <t>INSTITUTO DOMINICANO PARA EL ESTUDIO DE LA SALUD INTEGRAL Y LA PSICOLOGIA APLICADA (IDESIP)</t>
  </si>
  <si>
    <t>MARICO</t>
  </si>
  <si>
    <t>LUIS A. MARTINEZ R.</t>
  </si>
  <si>
    <t xml:space="preserve">1A EVENTOS </t>
  </si>
  <si>
    <t>CLIMASER</t>
  </si>
  <si>
    <t>CONSTRUTORA LUJO</t>
  </si>
  <si>
    <t>AYUNTAMIENTO MUNICIPAL DE JARABACOA</t>
  </si>
  <si>
    <t>VARGAS SERVICIOS DE CATERING</t>
  </si>
  <si>
    <t>ADQUISICION DE COMBUSTIBLE</t>
  </si>
  <si>
    <t>ADQUISICION DE MEDALLAS</t>
  </si>
  <si>
    <t>PAGO ALQUILER  ENERO 2021</t>
  </si>
  <si>
    <t>PAGO ALQUILER  FEBRERO 2021</t>
  </si>
  <si>
    <t>PAGO ALQUILER  MARZO 2021</t>
  </si>
  <si>
    <t>SERVICIOS REPARACION ELECTRICA</t>
  </si>
  <si>
    <t>PAGO DE ALQUILER 19/02/20 AL19/03/21</t>
  </si>
  <si>
    <t>SERVICIO DE AGUA POTABLE</t>
  </si>
  <si>
    <t>PAGO ALQUILER ENERO 2021</t>
  </si>
  <si>
    <t>PAGO ALQUILER FEBRERO 2021</t>
  </si>
  <si>
    <t>COMPRA DE TONER</t>
  </si>
  <si>
    <t>COMRA DE DETERGENTE</t>
  </si>
  <si>
    <t>COMPRA DE BOTELLONES DE AGUA</t>
  </si>
  <si>
    <t>SERVICIOS DE CAPACITACION</t>
  </si>
  <si>
    <t>SERVICIOS DE LAVADO</t>
  </si>
  <si>
    <t>COMPRA DE PAÑALE</t>
  </si>
  <si>
    <t>EVENTOS GENERALES</t>
  </si>
  <si>
    <t>INSTALACION DE AIRES</t>
  </si>
  <si>
    <t>SERVICIOS RECOGIDA DE BASURA</t>
  </si>
  <si>
    <t xml:space="preserve">PRODUCTOS VARIOS </t>
  </si>
  <si>
    <t>EN ESPERA DE CONTRATO</t>
  </si>
  <si>
    <t>FALTA CUOTA PRESUPUESTARIA</t>
  </si>
  <si>
    <t>CORTE AL 31 DE MARZO 2021</t>
  </si>
  <si>
    <t>Correspondiente a los meses de enero a Marzo 2021</t>
  </si>
  <si>
    <t>Correspondiente a los meses de enero a marzo 2021</t>
  </si>
  <si>
    <t>TOTAL DEPRECIACION  MARZO- 2021</t>
  </si>
  <si>
    <t xml:space="preserve">acumulada mes anterior </t>
  </si>
  <si>
    <t xml:space="preserve">Formula acumulado mes actual </t>
  </si>
  <si>
    <t>TOTAL ADQUISICION ACUMULADA AL 31/03/2021</t>
  </si>
  <si>
    <t>TOTAL DEPRECIACION ACUMULADA A FEBRERO- 2021</t>
  </si>
  <si>
    <t xml:space="preserve"> </t>
  </si>
  <si>
    <t xml:space="preserve">Valor bien </t>
  </si>
  <si>
    <t>Deprec. Periodo</t>
  </si>
  <si>
    <t>Deprec. Acum.</t>
  </si>
  <si>
    <t>CALCULO DEPRECIACION ACUMULADA DE ACTIVOS FIJOS  DEL AÑO 2021</t>
  </si>
  <si>
    <t xml:space="preserve">Depreciacion del periodo </t>
  </si>
  <si>
    <t xml:space="preserve">Activos </t>
  </si>
  <si>
    <t xml:space="preserve">Licencia </t>
  </si>
  <si>
    <t xml:space="preserve">Total Marzo  </t>
  </si>
  <si>
    <t>Total Pendiente por Amortizar abril-dic 2021</t>
  </si>
  <si>
    <t xml:space="preserve">Descripcion </t>
  </si>
  <si>
    <t>Total pasivo netos/patrimonio</t>
  </si>
  <si>
    <t>RESUMEN PARTIDAS INVENTARIO DE ALMACEN Y SUMINISTRO</t>
  </si>
  <si>
    <t>Corte al 31 de Marzo 2021</t>
  </si>
  <si>
    <t>INVENTARIO</t>
  </si>
  <si>
    <t xml:space="preserve">VALOR </t>
  </si>
  <si>
    <t>ALIMENTOS Y BEBIDAS</t>
  </si>
  <si>
    <t>MATERIAL GASTABLES</t>
  </si>
  <si>
    <t>MATERIAL DESECHABLE</t>
  </si>
  <si>
    <t>PAÑALES DESECHABLES</t>
  </si>
  <si>
    <t>ART. POR COMPRAS</t>
  </si>
  <si>
    <t>ART. SERV. GENERALES</t>
  </si>
  <si>
    <t>MEDICAMENTOS</t>
  </si>
  <si>
    <t>TEXTILES Y ART. VARIOS</t>
  </si>
  <si>
    <t>JUGUETES</t>
  </si>
  <si>
    <t xml:space="preserve">TOTAL GENERAL : </t>
  </si>
  <si>
    <t>(Valores en RD$)</t>
  </si>
  <si>
    <t>FECHA DE OTORGAMIENTO</t>
  </si>
  <si>
    <t>MONTO MENSUAL</t>
  </si>
  <si>
    <t>MONTOS GLOBALES ASIGNADOS</t>
  </si>
  <si>
    <t>PERIODO DE PLAZO DE POSTULACION</t>
  </si>
  <si>
    <t>CRITERIOS DE EVALUACION Y ASIGNACION</t>
  </si>
  <si>
    <t>OBJETIVOS DEL SUBSIDIO O BENEFICIO</t>
  </si>
  <si>
    <t>ALBERGUE INFANTIL LA DIVINA PROVIDENCIA, INC.</t>
  </si>
  <si>
    <t>Subvencion</t>
  </si>
  <si>
    <t>CONTRIBUIR CON LA PROTECCION DE NIÑOS NIÑAS DESAMPARADAS</t>
  </si>
  <si>
    <t>CASA ABRIGO RENACER Y/O HOGAR RENACER, INC.</t>
  </si>
  <si>
    <t>CASA HOGAR MISION BETEL, INC.</t>
  </si>
  <si>
    <t>CENTRO ASISTENCIAL PARA LA NIÑEZ DESAMPARADA, INC.</t>
  </si>
  <si>
    <t>CENTRO NIÑEZ FELIZ, INC</t>
  </si>
  <si>
    <t>ESCUELA HOGAR NUESTROS PEQUEÑOS HERMANOS, INC</t>
  </si>
  <si>
    <t>FUNDACION ALBERGUE DE LA ESPERANZA, INC.</t>
  </si>
  <si>
    <t>FUNDACION ALIANZA DE CORAZONES, INC.</t>
  </si>
  <si>
    <t>FUNDACION AMANECER INFANTIL, INC.</t>
  </si>
  <si>
    <t>FUNDACION CRISTIANA AMA A TU PROJIMO, INC.</t>
  </si>
  <si>
    <t>FUNDACION HOGAR PARA NIÑAS MARIA MADRE DE DIOS, INC.</t>
  </si>
  <si>
    <t>FUNDACION INFANTIL JOBO GRANDE, INC.</t>
  </si>
  <si>
    <t>FUNDACION NIÑOS LIMPIABOTAS LA MERCED, INC.</t>
  </si>
  <si>
    <t>FUNDACION RED DE MISERICORDIA, INC</t>
  </si>
  <si>
    <t>FUNDACION SENDA DEL PROGRESO, INC</t>
  </si>
  <si>
    <t>HOGAR DE NIÑAS HIJAS DE LA ALTAGRACIA, INC.</t>
  </si>
  <si>
    <t>LA CASA ROSADA, INC.</t>
  </si>
  <si>
    <t>HOGAR DE NIÑAS RAFAELA IBARRA, INC. (CONG. ANGELES CUSTODIOS), INC.</t>
  </si>
  <si>
    <t>HOGAR DE NIÑAS NUESTRA SEÑORA DE LA ALTAGRACIA, INC.</t>
  </si>
  <si>
    <t>HOGARES RESIDENCIA ANGELES CUSTODIOS, (CONG. ANGELES CUSTODIOS), INC.</t>
  </si>
  <si>
    <t>FUNDACION NIÑOS QUE RIEN, INC.</t>
  </si>
  <si>
    <t>GUARDERIA INFANTIL SAN VICENTE DE PAUL</t>
  </si>
  <si>
    <t>FUNDACION HOGAR DE NIÑAS MADELAES, INC.</t>
  </si>
  <si>
    <t>HOGAR CAMPESTRE ADVENTISTA LAS PALMAS, INC.</t>
  </si>
  <si>
    <t>ORFANATO CASA AMOR Y DE RESTAURACION HERMOSA, INC</t>
  </si>
  <si>
    <t>HOGAR ESCUELA LUISA ORTEA, (HIJAS DE LA CARIDAD DE SAN VTE. DE PAUL), INC.</t>
  </si>
  <si>
    <t>HOGAR EL FARO, NIÑOS PARA CRISTO, INC.</t>
  </si>
  <si>
    <t>GUARDERIA INFANTIL MADRE PETRA UREÑA</t>
  </si>
  <si>
    <t>HOGAR ESCUELA ANDRES BOCA CHICA</t>
  </si>
  <si>
    <t>FUNDACION PROYECTO AYUDA AL NIÑO, INC.</t>
  </si>
  <si>
    <t>FUNDACION CARE PARA LA PROTECCION Y AYUDA A MENORES CON DISCAPACIDAD PSICO MOTORA Y SENSORIAL, INC.</t>
  </si>
  <si>
    <t>GRUPO DE APOYO PARA EL BUEN DESARROLLO DE LA INFANCIA Y LA ADOLESCENCIA, INC.</t>
  </si>
  <si>
    <t>HOGAR DE NIÑOS MUNDO FELIZ, INC.</t>
  </si>
  <si>
    <t>MUSTARD SEED COMMUNITIES, INC.</t>
  </si>
  <si>
    <t>FUNDACION UN MUNDO PARA LA NIÑEZ EN MOMENTOS DIFICILES, INC.</t>
  </si>
  <si>
    <t>HOGAR TERESA TODA</t>
  </si>
  <si>
    <t>HOGAR MERCEDES DE JESUS (CASA ALBERGUE, SANTO DOMINGO - ESTE), INC.</t>
  </si>
  <si>
    <t>FUNDACION UN TOQUE DE LUZ, INC</t>
  </si>
  <si>
    <t>HOGAR INFANTIL CORAZON DE JESUS, INC.</t>
  </si>
  <si>
    <t>FUNDACION ABRIENDO CAMINO, INC</t>
  </si>
  <si>
    <t>MUCHACHOS Y MUCHACHAS CON DON BOSCO, INC</t>
  </si>
  <si>
    <t>Preparado por:</t>
  </si>
  <si>
    <t>ALDEAS INFANTILES SOS DOMINICANAS, INC.</t>
  </si>
  <si>
    <t>CAMINANTES PROYECTO EDUCATIVO, INC</t>
  </si>
  <si>
    <t>FUNDACION NIÑOS Y NIÑAS DE CRISTO, INC (FONICRI)</t>
  </si>
  <si>
    <t>HOGAR CREA DOMINICANO, INC</t>
  </si>
  <si>
    <t>HOGAR ESCUELA ROSA DUARTE</t>
  </si>
  <si>
    <t>SUBSIDIO O BENEFICIO</t>
  </si>
  <si>
    <t>ENERO - DICIEMBRE 2021</t>
  </si>
  <si>
    <t>FUNDACION NUEVA GENERACION, INC</t>
  </si>
  <si>
    <t>Contador Dpto Financiero</t>
  </si>
  <si>
    <t>AL 30 DE JUNIO 2021</t>
  </si>
  <si>
    <t>Inventarios (Nota 8)</t>
  </si>
  <si>
    <t>Activos intangibles (Nota 11)</t>
  </si>
  <si>
    <t xml:space="preserve">Pasivos :       </t>
  </si>
  <si>
    <t xml:space="preserve">    Las notas que acompañan los Estados Financieros son parte integral de los mismos.</t>
  </si>
  <si>
    <t>Lic. Domingo Silvestre</t>
  </si>
  <si>
    <t>MAYO 2022</t>
  </si>
  <si>
    <t>CONSEJO NACAIONAL PARA LA NIÑEZ Y LA ADOLESCENCIA</t>
  </si>
  <si>
    <t>NOMINA DE BENEFICIARIOS DE ASISTENCIA SOCIAL</t>
  </si>
  <si>
    <t>17-03-2021/13-04-2021/24-05-2021/13-07-2021/29-07-2021/13-08-2021/28-09-2021/15-10-2021/16-11-2021/07-12-2021</t>
  </si>
  <si>
    <t>ENERO - FEBRERO 2022</t>
  </si>
  <si>
    <t>14-04-2021/24-05-2021/13-07-2021/29-07-2021/13-08-2021/28-09-2021/15-10-2021/16-11-2021/07-12-2021</t>
  </si>
  <si>
    <t>CENTRO DE FORMACION HOGAR VIRGEN DE LOURDES SALCEDO</t>
  </si>
  <si>
    <t>2/01/2021</t>
  </si>
  <si>
    <t>ENERO - FEBRERO 2023</t>
  </si>
  <si>
    <t>17-03-2021/13-04-2021/24-05-2021/13-07-2021/29-07-2021/13-08-2021/28-09-2021/15-10-2021/16-11-2021</t>
  </si>
  <si>
    <t>17-03-2021/13-04-2021/24-05-2021/13-07-2021/29-07-2021/28-09-2021/15-10-2021/16-11-2021/07-12-2021</t>
  </si>
  <si>
    <t>13-04-2021/24-05-2021/13-07-2021/29-07-2021/13-08-2021/28-09-2021/15-10-2021/16-11-2021/07-12-2021</t>
  </si>
  <si>
    <t>ENERO - FEBRERRO 2022</t>
  </si>
  <si>
    <t>17-03-2021/13-04-2021/24-05-2021/13-07-2021/29-07-2021/13-08-20228-09-2021/15-10-2021/16-11-2021/07-12-2021</t>
  </si>
  <si>
    <t>/28-09-202117-03-2021/13-04-2021/24-05-2021/13-07-2021/29-07-2021/13-08-2021/28-09-2021/15-10-2021/16-11-2021/07-12-2021</t>
  </si>
  <si>
    <t>FUNDACION CULTURAL JUVENIL E INFANTIL DOMINICANA FUNCJIDO, INC</t>
  </si>
  <si>
    <t>2/01/20022</t>
  </si>
  <si>
    <t>FUNDACION DEFENSORES DEL AMOR</t>
  </si>
  <si>
    <t>FUNDACION ENED ENTRE NOSOTROS Y MAÑANA LOS NIÑOS, INC.</t>
  </si>
  <si>
    <t>17-03-2021/13-04-2021/24-05-2021/13-074-2021/29-07-2021/13-08-2021/28-09-2021/15-10-2021/16-11-2021/07-12-2021</t>
  </si>
  <si>
    <t>11-6-2021/13-07-2021/29-07-2021/13-08-2021/28-09-2021/15-10-2021/16-11-2021/07-12-2021</t>
  </si>
  <si>
    <t>FUNDACION SOLIDARIA DEL DIVINO NIÑO DE JESUS</t>
  </si>
  <si>
    <t>9-4-2021/24-05-2021-13-07-2021/29-07-2021/13-08-20228-09-2021/15-10-2021/16-11-2021/07-12-2021</t>
  </si>
  <si>
    <t>13/04/2021/24-05-2021/13-07-2021/29-07-2021/13-08-2021/28-09-2021/15-10-2021/16-11-2021/07-12-2021</t>
  </si>
  <si>
    <t>14-04-202124-05-2021/13-07-2021/29-07-2021/13-08-2021/28-09-2021/15-10-2021/16-11-2021/07-12-2021</t>
  </si>
  <si>
    <t>ENERO - FEBRERO2022</t>
  </si>
  <si>
    <t>28-05-2021/17-08-2021/28-09-2021/15-10-2021/04-11-2021/07-12-2021</t>
  </si>
  <si>
    <t>ENERO' FEBRERO 2022</t>
  </si>
  <si>
    <t>HOGAR DOMINICAS</t>
  </si>
  <si>
    <t>ENERO -FEBRERO 2022</t>
  </si>
  <si>
    <t>HOGAR FAMILIA BETHESDA</t>
  </si>
  <si>
    <t>30-08-2021/16-11-2021/07-12-2021</t>
  </si>
  <si>
    <t>13/04/2021/24-05-2021/13-07-2021/29-07-2021/13-08-2021/28-09-2021/15-10-2021/07-12-2021</t>
  </si>
  <si>
    <t>13-07-202114-04-2021/24-05-2021/29-07-2021/13-08-2021/28-09-2021/15-10-2021/16-11-2021/07-12-2021</t>
  </si>
  <si>
    <t>30/04/2021/24-05-2021/13-07-2021/29-07-2021/13-08-2021/28-09-2021/15-10-2021/16-11-2021/07-12-2021</t>
  </si>
  <si>
    <t>9/4/2021/24-05-2021/13-07-2021/29-07-2021/13-08-2021/28-096-2021/15-10-2021/16-11-2021/07-12-2021</t>
  </si>
  <si>
    <t>14-04-2021/2405-2021/13-07-2021/29-07-2021/13-08-2021/28-09-2021/15-10-2021/16-11-2021/07-12-2021</t>
  </si>
  <si>
    <t>GUARDERIA PARROQUIAL EL ALMENDRO</t>
  </si>
  <si>
    <t>FUNDACION CASA NAZARET</t>
  </si>
  <si>
    <t>FUNDACION PASOS DE JESUS</t>
  </si>
  <si>
    <t>GUARDERIA INFANTIL NAZARET PAZ Y BIEN</t>
  </si>
  <si>
    <t>FUNDACION NUESTRA SEÑORA DE GUADALUPE</t>
  </si>
  <si>
    <t>FUNDACION DE DESARROLLO CARMEN DE LEON (FUNDECADL)</t>
  </si>
  <si>
    <t>Fecha</t>
  </si>
  <si>
    <t>Hora</t>
  </si>
  <si>
    <t>PAGADO</t>
  </si>
  <si>
    <t>Formato</t>
  </si>
  <si>
    <t>Tamaño</t>
  </si>
  <si>
    <t>Resultados Acumulados</t>
  </si>
  <si>
    <t xml:space="preserve">Resultados positivos (ahorro)/negativo (desahorro) </t>
  </si>
  <si>
    <t>Pasivos no Corrientes</t>
  </si>
  <si>
    <t>Depositos recibidos en garantia:</t>
  </si>
  <si>
    <t>Total Cuentas por Pagar</t>
  </si>
  <si>
    <t>NOTA 7</t>
  </si>
  <si>
    <t>NOTA 8</t>
  </si>
  <si>
    <t>NOTA 9</t>
  </si>
  <si>
    <t>NOTA10</t>
  </si>
  <si>
    <t>NOTA 11</t>
  </si>
  <si>
    <t xml:space="preserve">Efectivo y equivalente de efectivo </t>
  </si>
  <si>
    <t xml:space="preserve">Inventarios </t>
  </si>
  <si>
    <t xml:space="preserve">Pagos anticipados </t>
  </si>
  <si>
    <t xml:space="preserve">Propiedad, planta y equipo neto </t>
  </si>
  <si>
    <t xml:space="preserve">Activos intangibles </t>
  </si>
  <si>
    <t>Cuentas por pagar a corto plazo</t>
  </si>
  <si>
    <t>NOTA 12</t>
  </si>
  <si>
    <t>FUNDACION MELERICH COHN-LOIS, INC.</t>
  </si>
  <si>
    <t>JULIO 2022</t>
  </si>
  <si>
    <t>REQUISITOS ESTABLECIDOS EN NORMATIVA No. 02/17 D/F 06/04/2017 Y LA LEY 136-03 DE CONANI</t>
  </si>
  <si>
    <t>NOTAS</t>
  </si>
  <si>
    <t>Lic Luis Pellerano</t>
  </si>
  <si>
    <t>Departameno Financiero</t>
  </si>
  <si>
    <t>Aprobado</t>
  </si>
  <si>
    <t>ENERO - DICIEMBRE 2022</t>
  </si>
  <si>
    <t xml:space="preserve">          Dra.  Luisa Y. Ovando de Sánchez</t>
  </si>
  <si>
    <t xml:space="preserve">                  Predidenta Ejecutiva</t>
  </si>
  <si>
    <t xml:space="preserve">        Director Administrativo y Financiero</t>
  </si>
  <si>
    <t xml:space="preserve">                 Lic. Domingo Silvestre  </t>
  </si>
  <si>
    <t>Lic. Alexandra Santelises</t>
  </si>
  <si>
    <t xml:space="preserve">         Encargado  Departamento Financiero</t>
  </si>
  <si>
    <t>Directora Ejecutiva</t>
  </si>
  <si>
    <t>Lic. Luis Carlos Pellerano Mejía</t>
  </si>
  <si>
    <t xml:space="preserve">           Contador</t>
  </si>
  <si>
    <t>FUNDACION SOLIDARIDAD CALANSIA</t>
  </si>
  <si>
    <t>OCTUBRE 2022</t>
  </si>
  <si>
    <t xml:space="preserve">                     Ing. José Luis García.</t>
  </si>
  <si>
    <t>AL 31 DE DICIEMBRE DE 2022</t>
  </si>
  <si>
    <t>TOTAL PAGADO ENERO DICIEMBRE</t>
  </si>
  <si>
    <t>16/01/2023</t>
  </si>
  <si>
    <t>10:00 AM</t>
  </si>
  <si>
    <t>1,081 KB</t>
  </si>
  <si>
    <t>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</si>
</sst>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&quot;RD$&quot;* #,##0.00_-;\-&quot;RD$&quot;* #,##0.00_-;_-&quot;RD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RD$&quot;* #,##0.00_);_(&quot;RD$&quot;* \(#,##0.00\);_(&quot;RD$&quot;* &quot;-&quot;??_);_(@_)"/>
    <numFmt numFmtId="167" formatCode="_-* #,##0.00\ _P_t_s_-;\-* #,##0.00\ _P_t_s_-;_-* &quot;-&quot;??\ _P_t_s_-;_-@_-"/>
    <numFmt numFmtId="168" formatCode="#,##0.0"/>
    <numFmt numFmtId="169" formatCode="#,##0.00;[Red]#,##0.00"/>
    <numFmt numFmtId="170" formatCode="#,##0.0000000"/>
    <numFmt numFmtId="171" formatCode="#,##0.000"/>
    <numFmt numFmtId="172" formatCode="#,##0.0000"/>
    <numFmt numFmtId="173" formatCode="[$-C0A]d\-mmm\-yy;@"/>
    <numFmt numFmtId="174" formatCode="[$-C0A]d\-mmm\-yyyy;@"/>
    <numFmt numFmtId="175" formatCode="&quot;RD$&quot;#,##0.00"/>
    <numFmt numFmtId="176" formatCode="_-* #,##0.00\ _€_-;\-* #,##0.00\ _€_-;_-* &quot;-&quot;??\ _€_-;_-@_-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9"/>
      <name val="Arial"/>
      <family val="2"/>
    </font>
    <font>
      <b/>
      <sz val="10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sz val="8"/>
      <name val="Times New Roman"/>
      <family val="1"/>
    </font>
    <font>
      <b/>
      <sz val="11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Calibri"/>
      <family val="2"/>
    </font>
    <font>
      <u/>
      <sz val="9"/>
      <name val="Times New Roman"/>
      <family val="1"/>
    </font>
    <font>
      <b/>
      <i/>
      <sz val="9"/>
      <name val="Calibri"/>
      <family val="2"/>
    </font>
    <font>
      <sz val="8"/>
      <name val="Arial Narrow"/>
      <family val="2"/>
    </font>
    <font>
      <sz val="11"/>
      <name val="Times New Roman"/>
      <family val="1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9"/>
      <color rgb="FF231F20"/>
      <name val="Times New Roman"/>
      <family val="1"/>
    </font>
    <font>
      <sz val="9"/>
      <color rgb="FF231F20"/>
      <name val="Times New Roman"/>
      <family val="1"/>
    </font>
    <font>
      <sz val="11"/>
      <color rgb="FF231F20"/>
      <name val="Times New Roman"/>
      <family val="1"/>
    </font>
    <font>
      <sz val="14"/>
      <name val="Calibri"/>
      <family val="2"/>
      <scheme val="minor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Arial"/>
      <family val="2"/>
    </font>
    <font>
      <b/>
      <sz val="9"/>
      <color theme="0"/>
      <name val="Times New Roman"/>
      <family val="1"/>
    </font>
    <font>
      <b/>
      <sz val="11"/>
      <color rgb="FF231F20"/>
      <name val="Times New Roman"/>
      <family val="1"/>
    </font>
    <font>
      <u/>
      <sz val="10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0"/>
      <name val="Times New Roman"/>
      <family val="1"/>
    </font>
    <font>
      <sz val="12"/>
      <color theme="10"/>
      <name val="Times New Roman"/>
      <family val="1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231F20"/>
      <name val="Times New Roman"/>
      <family val="1"/>
    </font>
    <font>
      <sz val="11"/>
      <name val="Calibri"/>
      <family val="2"/>
      <scheme val="minor"/>
    </font>
    <font>
      <b/>
      <sz val="12"/>
      <color rgb="FF231F20"/>
      <name val="Times New Roman"/>
      <family val="1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Tahoma"/>
      <family val="2"/>
    </font>
    <font>
      <b/>
      <sz val="11"/>
      <name val="Calibri"/>
      <family val="2"/>
      <scheme val="minor"/>
    </font>
    <font>
      <sz val="10"/>
      <name val="Tahoma"/>
      <family val="2"/>
    </font>
    <font>
      <u/>
      <sz val="11"/>
      <color theme="11"/>
      <name val="Calibri"/>
      <family val="2"/>
      <scheme val="minor"/>
    </font>
    <font>
      <sz val="10"/>
      <color rgb="FF231F20"/>
      <name val="Times New Roman"/>
      <family val="1"/>
    </font>
    <font>
      <sz val="12"/>
      <name val="Calibri"/>
      <family val="2"/>
      <scheme val="minor"/>
    </font>
    <font>
      <b/>
      <u/>
      <sz val="1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165" fontId="5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7" fontId="10" fillId="0" borderId="0" applyFont="0" applyFill="0" applyBorder="0" applyAlignment="0" applyProtection="0"/>
    <xf numFmtId="0" fontId="30" fillId="0" borderId="0"/>
    <xf numFmtId="0" fontId="10" fillId="0" borderId="0"/>
    <xf numFmtId="0" fontId="10" fillId="0" borderId="0"/>
    <xf numFmtId="0" fontId="10" fillId="0" borderId="0" applyNumberFormat="0" applyFont="0" applyFill="0" applyBorder="0" applyProtection="0">
      <alignment wrapText="1"/>
    </xf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6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05">
    <xf numFmtId="0" fontId="0" fillId="0" borderId="0" xfId="0"/>
    <xf numFmtId="4" fontId="0" fillId="0" borderId="0" xfId="0" applyNumberFormat="1"/>
    <xf numFmtId="0" fontId="0" fillId="0" borderId="0" xfId="0" applyFill="1"/>
    <xf numFmtId="165" fontId="0" fillId="0" borderId="0" xfId="1" applyFont="1"/>
    <xf numFmtId="169" fontId="14" fillId="3" borderId="1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Font="1"/>
    <xf numFmtId="0" fontId="0" fillId="0" borderId="0" xfId="0" applyBorder="1"/>
    <xf numFmtId="0" fontId="11" fillId="0" borderId="0" xfId="0" applyFont="1" applyFill="1" applyBorder="1"/>
    <xf numFmtId="0" fontId="11" fillId="0" borderId="0" xfId="0" applyFont="1" applyFill="1"/>
    <xf numFmtId="0" fontId="11" fillId="0" borderId="0" xfId="0" applyFont="1"/>
    <xf numFmtId="0" fontId="0" fillId="0" borderId="2" xfId="0" applyBorder="1"/>
    <xf numFmtId="4" fontId="17" fillId="0" borderId="2" xfId="0" applyNumberFormat="1" applyFont="1" applyBorder="1" applyAlignment="1">
      <alignment vertical="center"/>
    </xf>
    <xf numFmtId="0" fontId="21" fillId="0" borderId="0" xfId="9" applyFont="1" applyBorder="1" applyAlignment="1">
      <alignment wrapText="1"/>
    </xf>
    <xf numFmtId="0" fontId="0" fillId="0" borderId="0" xfId="0" applyFont="1" applyFill="1"/>
    <xf numFmtId="0" fontId="0" fillId="4" borderId="0" xfId="0" applyFont="1" applyFill="1"/>
    <xf numFmtId="0" fontId="0" fillId="5" borderId="0" xfId="0" applyFont="1" applyFill="1"/>
    <xf numFmtId="0" fontId="0" fillId="3" borderId="0" xfId="0" applyFont="1" applyFill="1"/>
    <xf numFmtId="0" fontId="0" fillId="6" borderId="0" xfId="0" applyFont="1" applyFill="1"/>
    <xf numFmtId="0" fontId="21" fillId="0" borderId="0" xfId="9" applyFont="1" applyAlignment="1">
      <alignment wrapText="1"/>
    </xf>
    <xf numFmtId="0" fontId="0" fillId="4" borderId="0" xfId="0" applyFont="1" applyFill="1" applyBorder="1"/>
    <xf numFmtId="0" fontId="0" fillId="4" borderId="3" xfId="0" applyFont="1" applyFill="1" applyBorder="1"/>
    <xf numFmtId="165" fontId="0" fillId="0" borderId="0" xfId="0" applyNumberFormat="1" applyFont="1" applyFill="1"/>
    <xf numFmtId="0" fontId="14" fillId="3" borderId="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wrapText="1"/>
    </xf>
    <xf numFmtId="0" fontId="33" fillId="4" borderId="5" xfId="0" applyFont="1" applyFill="1" applyBorder="1" applyAlignment="1">
      <alignment horizontal="center" wrapText="1"/>
    </xf>
    <xf numFmtId="0" fontId="33" fillId="3" borderId="5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horizontal="center" wrapText="1"/>
    </xf>
    <xf numFmtId="0" fontId="33" fillId="4" borderId="7" xfId="0" applyFont="1" applyFill="1" applyBorder="1" applyAlignment="1">
      <alignment horizontal="center" wrapText="1"/>
    </xf>
    <xf numFmtId="0" fontId="33" fillId="0" borderId="7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vertical="center" wrapText="1"/>
    </xf>
    <xf numFmtId="4" fontId="33" fillId="0" borderId="2" xfId="0" applyNumberFormat="1" applyFont="1" applyFill="1" applyBorder="1" applyAlignment="1">
      <alignment horizontal="center" wrapText="1"/>
    </xf>
    <xf numFmtId="4" fontId="33" fillId="0" borderId="0" xfId="0" applyNumberFormat="1" applyFont="1" applyFill="1" applyBorder="1" applyAlignment="1">
      <alignment horizontal="center" wrapText="1"/>
    </xf>
    <xf numFmtId="169" fontId="13" fillId="0" borderId="9" xfId="0" applyNumberFormat="1" applyFont="1" applyBorder="1"/>
    <xf numFmtId="4" fontId="17" fillId="5" borderId="2" xfId="0" applyNumberFormat="1" applyFont="1" applyFill="1" applyBorder="1" applyAlignment="1">
      <alignment vertical="center"/>
    </xf>
    <xf numFmtId="4" fontId="17" fillId="4" borderId="2" xfId="0" applyNumberFormat="1" applyFont="1" applyFill="1" applyBorder="1" applyAlignment="1">
      <alignment vertical="center"/>
    </xf>
    <xf numFmtId="4" fontId="17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9" fontId="13" fillId="0" borderId="9" xfId="0" applyNumberFormat="1" applyFont="1" applyBorder="1" applyAlignment="1">
      <alignment wrapText="1"/>
    </xf>
    <xf numFmtId="169" fontId="14" fillId="3" borderId="9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vertical="center"/>
    </xf>
    <xf numFmtId="169" fontId="14" fillId="0" borderId="9" xfId="0" applyNumberFormat="1" applyFont="1" applyFill="1" applyBorder="1" applyAlignment="1">
      <alignment horizontal="left" wrapText="1"/>
    </xf>
    <xf numFmtId="4" fontId="33" fillId="5" borderId="2" xfId="1" applyNumberFormat="1" applyFont="1" applyFill="1" applyBorder="1"/>
    <xf numFmtId="4" fontId="33" fillId="0" borderId="2" xfId="1" applyNumberFormat="1" applyFont="1" applyFill="1" applyBorder="1"/>
    <xf numFmtId="4" fontId="33" fillId="0" borderId="0" xfId="1" applyNumberFormat="1" applyFont="1" applyFill="1" applyBorder="1"/>
    <xf numFmtId="169" fontId="13" fillId="0" borderId="10" xfId="0" applyNumberFormat="1" applyFont="1" applyBorder="1"/>
    <xf numFmtId="169" fontId="7" fillId="3" borderId="9" xfId="0" applyNumberFormat="1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 wrapText="1"/>
    </xf>
    <xf numFmtId="169" fontId="14" fillId="0" borderId="11" xfId="0" applyNumberFormat="1" applyFont="1" applyFill="1" applyBorder="1" applyAlignment="1">
      <alignment horizontal="center"/>
    </xf>
    <xf numFmtId="165" fontId="0" fillId="0" borderId="2" xfId="1" applyFont="1" applyFill="1" applyBorder="1"/>
    <xf numFmtId="165" fontId="0" fillId="0" borderId="2" xfId="0" applyNumberFormat="1" applyFont="1" applyFill="1" applyBorder="1"/>
    <xf numFmtId="165" fontId="0" fillId="0" borderId="12" xfId="0" applyNumberFormat="1" applyFont="1" applyFill="1" applyBorder="1"/>
    <xf numFmtId="169" fontId="13" fillId="0" borderId="11" xfId="0" applyNumberFormat="1" applyFont="1" applyBorder="1"/>
    <xf numFmtId="4" fontId="0" fillId="0" borderId="2" xfId="0" applyNumberFormat="1" applyFont="1" applyFill="1" applyBorder="1"/>
    <xf numFmtId="169" fontId="14" fillId="0" borderId="10" xfId="0" applyNumberFormat="1" applyFont="1" applyFill="1" applyBorder="1" applyAlignment="1">
      <alignment horizontal="center"/>
    </xf>
    <xf numFmtId="0" fontId="34" fillId="0" borderId="9" xfId="0" applyFont="1" applyFill="1" applyBorder="1"/>
    <xf numFmtId="4" fontId="33" fillId="4" borderId="2" xfId="1" applyNumberFormat="1" applyFont="1" applyFill="1" applyBorder="1"/>
    <xf numFmtId="4" fontId="11" fillId="5" borderId="2" xfId="1" applyNumberFormat="1" applyFont="1" applyFill="1" applyBorder="1"/>
    <xf numFmtId="4" fontId="11" fillId="4" borderId="2" xfId="1" applyNumberFormat="1" applyFont="1" applyFill="1" applyBorder="1"/>
    <xf numFmtId="4" fontId="11" fillId="0" borderId="0" xfId="1" applyNumberFormat="1" applyFont="1" applyFill="1" applyBorder="1"/>
    <xf numFmtId="4" fontId="11" fillId="5" borderId="2" xfId="1" applyNumberFormat="1" applyFont="1" applyFill="1" applyBorder="1" applyAlignment="1">
      <alignment horizontal="right"/>
    </xf>
    <xf numFmtId="4" fontId="11" fillId="4" borderId="2" xfId="1" applyNumberFormat="1" applyFont="1" applyFill="1" applyBorder="1" applyAlignment="1">
      <alignment horizontal="right"/>
    </xf>
    <xf numFmtId="4" fontId="11" fillId="0" borderId="0" xfId="1" applyNumberFormat="1" applyFont="1" applyFill="1" applyBorder="1" applyAlignment="1">
      <alignment horizontal="right"/>
    </xf>
    <xf numFmtId="4" fontId="35" fillId="3" borderId="2" xfId="1" applyNumberFormat="1" applyFont="1" applyFill="1" applyBorder="1"/>
    <xf numFmtId="4" fontId="35" fillId="0" borderId="0" xfId="1" applyNumberFormat="1" applyFont="1" applyFill="1" applyBorder="1"/>
    <xf numFmtId="0" fontId="34" fillId="0" borderId="9" xfId="0" applyFont="1" applyBorder="1"/>
    <xf numFmtId="169" fontId="9" fillId="2" borderId="9" xfId="0" applyNumberFormat="1" applyFont="1" applyFill="1" applyBorder="1" applyAlignment="1">
      <alignment horizontal="left"/>
    </xf>
    <xf numFmtId="4" fontId="33" fillId="5" borderId="13" xfId="1" applyNumberFormat="1" applyFont="1" applyFill="1" applyBorder="1"/>
    <xf numFmtId="4" fontId="33" fillId="4" borderId="13" xfId="1" applyNumberFormat="1" applyFont="1" applyFill="1" applyBorder="1"/>
    <xf numFmtId="4" fontId="0" fillId="0" borderId="0" xfId="0" applyNumberFormat="1" applyFont="1" applyFill="1"/>
    <xf numFmtId="0" fontId="15" fillId="3" borderId="14" xfId="0" applyFont="1" applyFill="1" applyBorder="1" applyAlignment="1"/>
    <xf numFmtId="0" fontId="0" fillId="3" borderId="0" xfId="0" applyFont="1" applyFill="1" applyBorder="1"/>
    <xf numFmtId="0" fontId="0" fillId="5" borderId="0" xfId="0" applyFont="1" applyFill="1" applyBorder="1"/>
    <xf numFmtId="4" fontId="0" fillId="5" borderId="0" xfId="0" applyNumberFormat="1" applyFont="1" applyFill="1" applyBorder="1"/>
    <xf numFmtId="4" fontId="0" fillId="3" borderId="0" xfId="0" applyNumberFormat="1" applyFont="1" applyFill="1" applyBorder="1"/>
    <xf numFmtId="4" fontId="0" fillId="4" borderId="0" xfId="0" applyNumberFormat="1" applyFont="1" applyFill="1" applyBorder="1"/>
    <xf numFmtId="0" fontId="15" fillId="3" borderId="15" xfId="0" applyFont="1" applyFill="1" applyBorder="1" applyAlignment="1"/>
    <xf numFmtId="0" fontId="0" fillId="3" borderId="3" xfId="0" applyFont="1" applyFill="1" applyBorder="1"/>
    <xf numFmtId="0" fontId="0" fillId="5" borderId="3" xfId="0" applyFont="1" applyFill="1" applyBorder="1"/>
    <xf numFmtId="169" fontId="14" fillId="0" borderId="0" xfId="0" applyNumberFormat="1" applyFont="1" applyFill="1" applyBorder="1" applyAlignment="1">
      <alignment horizontal="center"/>
    </xf>
    <xf numFmtId="4" fontId="0" fillId="5" borderId="0" xfId="0" applyNumberFormat="1" applyFont="1" applyFill="1"/>
    <xf numFmtId="4" fontId="0" fillId="4" borderId="0" xfId="0" applyNumberFormat="1" applyFont="1" applyFill="1"/>
    <xf numFmtId="0" fontId="15" fillId="0" borderId="0" xfId="0" applyFont="1" applyFill="1" applyBorder="1" applyAlignment="1">
      <alignment horizontal="left"/>
    </xf>
    <xf numFmtId="0" fontId="21" fillId="0" borderId="0" xfId="9" applyFont="1" applyFill="1" applyBorder="1" applyAlignment="1">
      <alignment wrapText="1"/>
    </xf>
    <xf numFmtId="4" fontId="17" fillId="0" borderId="0" xfId="0" applyNumberFormat="1" applyFont="1" applyFill="1" applyBorder="1" applyAlignment="1"/>
    <xf numFmtId="0" fontId="6" fillId="0" borderId="0" xfId="9" applyFont="1" applyBorder="1" applyAlignment="1">
      <alignment horizontal="center" wrapText="1"/>
    </xf>
    <xf numFmtId="4" fontId="18" fillId="3" borderId="0" xfId="0" applyNumberFormat="1" applyFont="1" applyFill="1" applyBorder="1" applyAlignment="1">
      <alignment vertical="center"/>
    </xf>
    <xf numFmtId="4" fontId="11" fillId="4" borderId="0" xfId="1" applyNumberFormat="1" applyFont="1" applyFill="1" applyBorder="1"/>
    <xf numFmtId="4" fontId="11" fillId="4" borderId="0" xfId="1" applyNumberFormat="1" applyFont="1" applyFill="1" applyBorder="1" applyAlignment="1">
      <alignment horizontal="right"/>
    </xf>
    <xf numFmtId="4" fontId="17" fillId="4" borderId="0" xfId="0" applyNumberFormat="1" applyFont="1" applyFill="1" applyBorder="1" applyAlignment="1">
      <alignment vertical="center"/>
    </xf>
    <xf numFmtId="4" fontId="12" fillId="3" borderId="0" xfId="0" applyNumberFormat="1" applyFont="1" applyFill="1" applyBorder="1"/>
    <xf numFmtId="165" fontId="11" fillId="0" borderId="2" xfId="1" applyFont="1" applyFill="1" applyBorder="1" applyAlignment="1">
      <alignment horizontal="right"/>
    </xf>
    <xf numFmtId="0" fontId="10" fillId="0" borderId="2" xfId="0" applyFont="1" applyBorder="1" applyAlignment="1">
      <alignment wrapText="1"/>
    </xf>
    <xf numFmtId="0" fontId="10" fillId="0" borderId="2" xfId="0" applyFont="1" applyBorder="1"/>
    <xf numFmtId="165" fontId="0" fillId="0" borderId="2" xfId="1" applyFont="1" applyBorder="1" applyAlignment="1"/>
    <xf numFmtId="4" fontId="0" fillId="0" borderId="2" xfId="0" applyNumberFormat="1" applyBorder="1"/>
    <xf numFmtId="165" fontId="17" fillId="0" borderId="2" xfId="1" applyFont="1" applyBorder="1" applyAlignment="1"/>
    <xf numFmtId="165" fontId="17" fillId="0" borderId="2" xfId="1" applyFont="1" applyFill="1" applyBorder="1" applyAlignment="1"/>
    <xf numFmtId="165" fontId="18" fillId="3" borderId="2" xfId="1" applyFont="1" applyFill="1" applyBorder="1" applyAlignment="1">
      <alignment vertical="center"/>
    </xf>
    <xf numFmtId="165" fontId="17" fillId="0" borderId="2" xfId="1" applyFont="1" applyFill="1" applyBorder="1" applyAlignment="1">
      <alignment vertical="center"/>
    </xf>
    <xf numFmtId="165" fontId="18" fillId="0" borderId="2" xfId="1" applyFont="1" applyFill="1" applyBorder="1" applyAlignment="1">
      <alignment vertical="center"/>
    </xf>
    <xf numFmtId="165" fontId="12" fillId="3" borderId="17" xfId="1" applyFont="1" applyFill="1" applyBorder="1"/>
    <xf numFmtId="165" fontId="33" fillId="5" borderId="2" xfId="1" applyFont="1" applyFill="1" applyBorder="1" applyAlignment="1">
      <alignment horizontal="center" wrapText="1"/>
    </xf>
    <xf numFmtId="165" fontId="33" fillId="4" borderId="2" xfId="1" applyFont="1" applyFill="1" applyBorder="1" applyAlignment="1">
      <alignment horizontal="center" wrapText="1"/>
    </xf>
    <xf numFmtId="165" fontId="17" fillId="5" borderId="2" xfId="1" applyFont="1" applyFill="1" applyBorder="1" applyAlignment="1">
      <alignment vertical="center"/>
    </xf>
    <xf numFmtId="165" fontId="17" fillId="4" borderId="2" xfId="1" applyFont="1" applyFill="1" applyBorder="1" applyAlignment="1">
      <alignment vertical="center"/>
    </xf>
    <xf numFmtId="165" fontId="18" fillId="5" borderId="2" xfId="1" applyFont="1" applyFill="1" applyBorder="1" applyAlignment="1">
      <alignment vertical="center"/>
    </xf>
    <xf numFmtId="165" fontId="18" fillId="4" borderId="2" xfId="1" applyFont="1" applyFill="1" applyBorder="1" applyAlignment="1">
      <alignment vertical="center"/>
    </xf>
    <xf numFmtId="165" fontId="10" fillId="3" borderId="17" xfId="1" applyFont="1" applyFill="1" applyBorder="1"/>
    <xf numFmtId="165" fontId="10" fillId="3" borderId="18" xfId="1" applyFont="1" applyFill="1" applyBorder="1"/>
    <xf numFmtId="0" fontId="0" fillId="0" borderId="0" xfId="0" applyFont="1" applyFill="1" applyBorder="1"/>
    <xf numFmtId="4" fontId="0" fillId="0" borderId="0" xfId="0" applyNumberFormat="1" applyFont="1" applyFill="1" applyBorder="1"/>
    <xf numFmtId="0" fontId="36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0" fillId="7" borderId="0" xfId="0" applyFill="1"/>
    <xf numFmtId="0" fontId="38" fillId="0" borderId="0" xfId="0" applyFont="1" applyAlignment="1">
      <alignment vertical="center"/>
    </xf>
    <xf numFmtId="39" fontId="0" fillId="0" borderId="0" xfId="0" applyNumberFormat="1"/>
    <xf numFmtId="165" fontId="22" fillId="0" borderId="2" xfId="1" applyFont="1" applyBorder="1"/>
    <xf numFmtId="165" fontId="0" fillId="0" borderId="0" xfId="1" applyFont="1" applyBorder="1" applyAlignment="1"/>
    <xf numFmtId="165" fontId="0" fillId="0" borderId="0" xfId="1" applyFont="1" applyBorder="1"/>
    <xf numFmtId="0" fontId="10" fillId="0" borderId="0" xfId="0" applyFont="1" applyAlignment="1">
      <alignment wrapText="1"/>
    </xf>
    <xf numFmtId="168" fontId="0" fillId="0" borderId="2" xfId="0" applyNumberFormat="1" applyFont="1" applyFill="1" applyBorder="1"/>
    <xf numFmtId="165" fontId="17" fillId="5" borderId="2" xfId="1" applyFont="1" applyFill="1" applyBorder="1" applyAlignment="1"/>
    <xf numFmtId="165" fontId="20" fillId="5" borderId="2" xfId="1" applyFont="1" applyFill="1" applyBorder="1"/>
    <xf numFmtId="4" fontId="17" fillId="0" borderId="0" xfId="0" applyNumberFormat="1" applyFont="1" applyAlignment="1">
      <alignment vertical="center"/>
    </xf>
    <xf numFmtId="4" fontId="18" fillId="0" borderId="2" xfId="0" applyNumberFormat="1" applyFont="1" applyBorder="1" applyAlignment="1">
      <alignment vertical="center"/>
    </xf>
    <xf numFmtId="165" fontId="11" fillId="0" borderId="20" xfId="1" applyFont="1" applyFill="1" applyBorder="1"/>
    <xf numFmtId="165" fontId="11" fillId="0" borderId="22" xfId="1" applyFont="1" applyFill="1" applyBorder="1" applyAlignment="1">
      <alignment horizontal="right"/>
    </xf>
    <xf numFmtId="165" fontId="17" fillId="0" borderId="22" xfId="1" applyFont="1" applyFill="1" applyBorder="1" applyAlignment="1">
      <alignment vertical="center"/>
    </xf>
    <xf numFmtId="168" fontId="17" fillId="0" borderId="0" xfId="0" applyNumberFormat="1" applyFont="1" applyFill="1" applyBorder="1" applyAlignment="1">
      <alignment vertical="center"/>
    </xf>
    <xf numFmtId="0" fontId="33" fillId="0" borderId="2" xfId="0" applyFont="1" applyFill="1" applyBorder="1" applyAlignment="1">
      <alignment horizontal="center" wrapText="1"/>
    </xf>
    <xf numFmtId="4" fontId="11" fillId="0" borderId="2" xfId="1" applyNumberFormat="1" applyFont="1" applyFill="1" applyBorder="1"/>
    <xf numFmtId="4" fontId="11" fillId="0" borderId="2" xfId="1" applyNumberFormat="1" applyFont="1" applyFill="1" applyBorder="1" applyAlignment="1">
      <alignment horizontal="right"/>
    </xf>
    <xf numFmtId="0" fontId="17" fillId="0" borderId="2" xfId="0" applyFont="1" applyBorder="1" applyAlignment="1">
      <alignment vertical="center"/>
    </xf>
    <xf numFmtId="4" fontId="17" fillId="0" borderId="2" xfId="0" applyNumberFormat="1" applyFont="1" applyFill="1" applyBorder="1" applyAlignment="1">
      <alignment vertical="center"/>
    </xf>
    <xf numFmtId="0" fontId="33" fillId="3" borderId="7" xfId="0" applyFont="1" applyFill="1" applyBorder="1" applyAlignment="1">
      <alignment horizontal="center" wrapText="1"/>
    </xf>
    <xf numFmtId="0" fontId="33" fillId="3" borderId="24" xfId="0" applyFont="1" applyFill="1" applyBorder="1" applyAlignment="1">
      <alignment horizontal="center" wrapText="1"/>
    </xf>
    <xf numFmtId="0" fontId="33" fillId="0" borderId="25" xfId="0" applyFont="1" applyFill="1" applyBorder="1" applyAlignment="1">
      <alignment horizontal="center" wrapText="1"/>
    </xf>
    <xf numFmtId="4" fontId="33" fillId="0" borderId="16" xfId="0" applyNumberFormat="1" applyFont="1" applyFill="1" applyBorder="1" applyAlignment="1">
      <alignment horizontal="center" wrapText="1"/>
    </xf>
    <xf numFmtId="165" fontId="17" fillId="0" borderId="16" xfId="1" applyFont="1" applyFill="1" applyBorder="1" applyAlignment="1"/>
    <xf numFmtId="165" fontId="18" fillId="3" borderId="16" xfId="1" applyFont="1" applyFill="1" applyBorder="1" applyAlignment="1">
      <alignment vertical="center"/>
    </xf>
    <xf numFmtId="165" fontId="33" fillId="0" borderId="16" xfId="1" applyFont="1" applyFill="1" applyBorder="1"/>
    <xf numFmtId="165" fontId="17" fillId="0" borderId="16" xfId="1" applyFont="1" applyFill="1" applyBorder="1" applyAlignment="1">
      <alignment vertical="center"/>
    </xf>
    <xf numFmtId="165" fontId="18" fillId="0" borderId="16" xfId="1" applyFont="1" applyFill="1" applyBorder="1" applyAlignment="1">
      <alignment vertical="center"/>
    </xf>
    <xf numFmtId="165" fontId="11" fillId="0" borderId="26" xfId="1" applyFont="1" applyFill="1" applyBorder="1"/>
    <xf numFmtId="165" fontId="11" fillId="0" borderId="16" xfId="1" applyFont="1" applyFill="1" applyBorder="1"/>
    <xf numFmtId="165" fontId="11" fillId="0" borderId="27" xfId="1" applyFont="1" applyFill="1" applyBorder="1" applyAlignment="1">
      <alignment horizontal="right"/>
    </xf>
    <xf numFmtId="165" fontId="17" fillId="0" borderId="27" xfId="1" applyFont="1" applyFill="1" applyBorder="1" applyAlignment="1">
      <alignment vertical="center"/>
    </xf>
    <xf numFmtId="4" fontId="18" fillId="0" borderId="13" xfId="0" applyNumberFormat="1" applyFont="1" applyBorder="1"/>
    <xf numFmtId="165" fontId="18" fillId="3" borderId="13" xfId="1" applyFont="1" applyFill="1" applyBorder="1" applyAlignment="1">
      <alignment vertical="center"/>
    </xf>
    <xf numFmtId="165" fontId="18" fillId="3" borderId="28" xfId="1" applyFont="1" applyFill="1" applyBorder="1" applyAlignment="1">
      <alignment vertical="center"/>
    </xf>
    <xf numFmtId="0" fontId="15" fillId="8" borderId="2" xfId="0" applyFont="1" applyFill="1" applyBorder="1" applyAlignment="1">
      <alignment horizontal="center"/>
    </xf>
    <xf numFmtId="17" fontId="15" fillId="8" borderId="2" xfId="0" applyNumberFormat="1" applyFont="1" applyFill="1" applyBorder="1" applyAlignment="1">
      <alignment horizontal="center"/>
    </xf>
    <xf numFmtId="17" fontId="15" fillId="8" borderId="2" xfId="0" applyNumberFormat="1" applyFont="1" applyFill="1" applyBorder="1" applyAlignment="1">
      <alignment horizontal="center" vertical="center" wrapText="1"/>
    </xf>
    <xf numFmtId="165" fontId="22" fillId="0" borderId="20" xfId="1" applyFont="1" applyBorder="1"/>
    <xf numFmtId="4" fontId="17" fillId="0" borderId="20" xfId="0" applyNumberFormat="1" applyFont="1" applyBorder="1" applyAlignment="1">
      <alignment vertical="center"/>
    </xf>
    <xf numFmtId="165" fontId="22" fillId="7" borderId="2" xfId="1" applyFont="1" applyFill="1" applyBorder="1"/>
    <xf numFmtId="0" fontId="15" fillId="8" borderId="20" xfId="0" applyFont="1" applyFill="1" applyBorder="1" applyAlignment="1">
      <alignment horizontal="center"/>
    </xf>
    <xf numFmtId="165" fontId="15" fillId="8" borderId="20" xfId="1" applyFont="1" applyFill="1" applyBorder="1"/>
    <xf numFmtId="0" fontId="15" fillId="0" borderId="29" xfId="0" applyFont="1" applyBorder="1" applyAlignment="1"/>
    <xf numFmtId="0" fontId="15" fillId="0" borderId="30" xfId="0" applyFont="1" applyBorder="1" applyAlignment="1"/>
    <xf numFmtId="0" fontId="22" fillId="0" borderId="30" xfId="0" applyFont="1" applyBorder="1"/>
    <xf numFmtId="165" fontId="15" fillId="0" borderId="30" xfId="1" applyFont="1" applyBorder="1" applyAlignment="1">
      <alignment wrapText="1"/>
    </xf>
    <xf numFmtId="0" fontId="10" fillId="0" borderId="0" xfId="0" applyFont="1" applyAlignment="1"/>
    <xf numFmtId="0" fontId="10" fillId="0" borderId="0" xfId="0" applyFont="1" applyBorder="1" applyAlignment="1">
      <alignment wrapText="1"/>
    </xf>
    <xf numFmtId="0" fontId="0" fillId="9" borderId="0" xfId="0" applyFill="1"/>
    <xf numFmtId="165" fontId="12" fillId="9" borderId="0" xfId="1" applyFont="1" applyFill="1" applyBorder="1"/>
    <xf numFmtId="4" fontId="32" fillId="0" borderId="0" xfId="0" applyNumberFormat="1" applyFont="1"/>
    <xf numFmtId="165" fontId="15" fillId="8" borderId="20" xfId="0" applyNumberFormat="1" applyFont="1" applyFill="1" applyBorder="1" applyAlignment="1">
      <alignment horizontal="center"/>
    </xf>
    <xf numFmtId="0" fontId="40" fillId="0" borderId="0" xfId="0" applyFont="1" applyFill="1" applyAlignment="1">
      <alignment vertical="center" wrapText="1"/>
    </xf>
    <xf numFmtId="4" fontId="17" fillId="0" borderId="0" xfId="0" applyNumberFormat="1" applyFont="1" applyFill="1" applyAlignment="1">
      <alignment vertical="center"/>
    </xf>
    <xf numFmtId="165" fontId="19" fillId="0" borderId="0" xfId="1" applyFont="1" applyFill="1" applyBorder="1"/>
    <xf numFmtId="171" fontId="0" fillId="0" borderId="0" xfId="0" applyNumberFormat="1" applyFont="1" applyFill="1"/>
    <xf numFmtId="0" fontId="6" fillId="0" borderId="0" xfId="0" applyFont="1" applyAlignment="1">
      <alignment wrapText="1"/>
    </xf>
    <xf numFmtId="0" fontId="6" fillId="0" borderId="0" xfId="0" applyFont="1" applyBorder="1" applyAlignment="1"/>
    <xf numFmtId="165" fontId="22" fillId="10" borderId="20" xfId="0" applyNumberFormat="1" applyFont="1" applyFill="1" applyBorder="1" applyAlignment="1">
      <alignment horizontal="center" vertical="center"/>
    </xf>
    <xf numFmtId="165" fontId="22" fillId="10" borderId="2" xfId="0" applyNumberFormat="1" applyFont="1" applyFill="1" applyBorder="1" applyAlignment="1">
      <alignment horizontal="center" vertical="center"/>
    </xf>
    <xf numFmtId="165" fontId="22" fillId="7" borderId="20" xfId="1" applyFont="1" applyFill="1" applyBorder="1"/>
    <xf numFmtId="0" fontId="17" fillId="0" borderId="20" xfId="0" applyFont="1" applyBorder="1" applyAlignment="1">
      <alignment vertical="center"/>
    </xf>
    <xf numFmtId="39" fontId="22" fillId="0" borderId="20" xfId="1" applyNumberFormat="1" applyFont="1" applyBorder="1"/>
    <xf numFmtId="165" fontId="15" fillId="0" borderId="30" xfId="1" applyFont="1" applyBorder="1" applyAlignment="1"/>
    <xf numFmtId="39" fontId="0" fillId="0" borderId="32" xfId="0" applyNumberFormat="1" applyBorder="1" applyAlignment="1"/>
    <xf numFmtId="172" fontId="0" fillId="0" borderId="0" xfId="0" applyNumberFormat="1"/>
    <xf numFmtId="0" fontId="33" fillId="5" borderId="33" xfId="0" applyFont="1" applyFill="1" applyBorder="1" applyAlignment="1">
      <alignment horizontal="center" wrapText="1"/>
    </xf>
    <xf numFmtId="0" fontId="33" fillId="5" borderId="34" xfId="0" applyFont="1" applyFill="1" applyBorder="1" applyAlignment="1">
      <alignment horizontal="center" wrapText="1"/>
    </xf>
    <xf numFmtId="4" fontId="33" fillId="3" borderId="13" xfId="1" applyNumberFormat="1" applyFont="1" applyFill="1" applyBorder="1"/>
    <xf numFmtId="0" fontId="10" fillId="0" borderId="0" xfId="0" applyFont="1"/>
    <xf numFmtId="0" fontId="15" fillId="8" borderId="6" xfId="0" applyFont="1" applyFill="1" applyBorder="1" applyAlignment="1">
      <alignment horizontal="center"/>
    </xf>
    <xf numFmtId="0" fontId="15" fillId="8" borderId="7" xfId="0" applyFont="1" applyFill="1" applyBorder="1" applyAlignment="1">
      <alignment horizontal="center"/>
    </xf>
    <xf numFmtId="17" fontId="15" fillId="8" borderId="7" xfId="0" applyNumberFormat="1" applyFont="1" applyFill="1" applyBorder="1" applyAlignment="1">
      <alignment horizontal="center"/>
    </xf>
    <xf numFmtId="17" fontId="15" fillId="8" borderId="25" xfId="0" applyNumberFormat="1" applyFont="1" applyFill="1" applyBorder="1" applyAlignment="1">
      <alignment horizontal="center"/>
    </xf>
    <xf numFmtId="17" fontId="22" fillId="0" borderId="31" xfId="0" applyNumberFormat="1" applyFont="1" applyBorder="1" applyAlignment="1">
      <alignment horizontal="center" vertical="center"/>
    </xf>
    <xf numFmtId="165" fontId="22" fillId="0" borderId="26" xfId="1" applyFont="1" applyBorder="1"/>
    <xf numFmtId="0" fontId="15" fillId="8" borderId="31" xfId="0" applyFont="1" applyFill="1" applyBorder="1" applyAlignment="1">
      <alignment horizontal="center"/>
    </xf>
    <xf numFmtId="165" fontId="15" fillId="8" borderId="26" xfId="1" applyFont="1" applyFill="1" applyBorder="1"/>
    <xf numFmtId="0" fontId="15" fillId="0" borderId="35" xfId="0" applyFont="1" applyBorder="1" applyAlignment="1"/>
    <xf numFmtId="0" fontId="15" fillId="0" borderId="36" xfId="0" applyFont="1" applyBorder="1" applyAlignment="1"/>
    <xf numFmtId="0" fontId="22" fillId="0" borderId="36" xfId="0" applyFont="1" applyBorder="1"/>
    <xf numFmtId="165" fontId="15" fillId="0" borderId="36" xfId="1" applyFont="1" applyBorder="1" applyAlignment="1">
      <alignment wrapText="1"/>
    </xf>
    <xf numFmtId="165" fontId="15" fillId="0" borderId="36" xfId="1" applyFont="1" applyBorder="1" applyAlignment="1"/>
    <xf numFmtId="39" fontId="0" fillId="0" borderId="37" xfId="0" applyNumberFormat="1" applyBorder="1" applyAlignment="1"/>
    <xf numFmtId="0" fontId="6" fillId="0" borderId="0" xfId="0" applyFont="1" applyAlignment="1">
      <alignment vertical="center" wrapText="1"/>
    </xf>
    <xf numFmtId="0" fontId="6" fillId="0" borderId="0" xfId="0" applyFont="1" applyBorder="1" applyAlignment="1">
      <alignment vertical="center"/>
    </xf>
    <xf numFmtId="4" fontId="17" fillId="0" borderId="16" xfId="0" applyNumberFormat="1" applyFont="1" applyBorder="1" applyAlignment="1">
      <alignment vertical="center"/>
    </xf>
    <xf numFmtId="165" fontId="15" fillId="0" borderId="37" xfId="1" applyFont="1" applyBorder="1" applyAlignment="1">
      <alignment wrapText="1"/>
    </xf>
    <xf numFmtId="165" fontId="0" fillId="0" borderId="0" xfId="0" applyNumberFormat="1" applyBorder="1"/>
    <xf numFmtId="0" fontId="43" fillId="0" borderId="0" xfId="0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/>
    </xf>
    <xf numFmtId="4" fontId="24" fillId="0" borderId="0" xfId="1" applyNumberFormat="1" applyFont="1" applyFill="1" applyBorder="1" applyAlignment="1">
      <alignment horizontal="right"/>
    </xf>
    <xf numFmtId="0" fontId="7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4" fontId="43" fillId="0" borderId="0" xfId="1" applyNumberFormat="1" applyFont="1" applyFill="1" applyBorder="1" applyAlignment="1">
      <alignment horizontal="right"/>
    </xf>
    <xf numFmtId="4" fontId="4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4" fontId="43" fillId="0" borderId="0" xfId="0" applyNumberFormat="1" applyFont="1" applyFill="1" applyBorder="1" applyAlignment="1">
      <alignment horizontal="right" vertical="center"/>
    </xf>
    <xf numFmtId="0" fontId="16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4" fontId="8" fillId="0" borderId="7" xfId="1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8" fillId="7" borderId="8" xfId="0" applyFont="1" applyFill="1" applyBorder="1" applyAlignment="1">
      <alignment horizont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left" vertical="center"/>
    </xf>
    <xf numFmtId="0" fontId="19" fillId="0" borderId="13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left"/>
    </xf>
    <xf numFmtId="0" fontId="8" fillId="0" borderId="13" xfId="0" applyFont="1" applyFill="1" applyBorder="1" applyAlignment="1">
      <alignment horizontal="center"/>
    </xf>
    <xf numFmtId="4" fontId="8" fillId="0" borderId="13" xfId="1" applyNumberFormat="1" applyFont="1" applyFill="1" applyBorder="1" applyAlignment="1">
      <alignment horizontal="right"/>
    </xf>
    <xf numFmtId="174" fontId="27" fillId="0" borderId="13" xfId="0" applyNumberFormat="1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174" fontId="27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right" vertical="center"/>
    </xf>
    <xf numFmtId="0" fontId="43" fillId="0" borderId="0" xfId="0" applyFont="1" applyFill="1" applyBorder="1" applyAlignment="1">
      <alignment horizontal="left"/>
    </xf>
    <xf numFmtId="0" fontId="0" fillId="0" borderId="13" xfId="0" applyBorder="1"/>
    <xf numFmtId="4" fontId="0" fillId="0" borderId="1" xfId="0" applyNumberFormat="1" applyBorder="1"/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4" fontId="21" fillId="0" borderId="0" xfId="1" applyNumberFormat="1" applyFont="1" applyFill="1" applyBorder="1" applyAlignment="1">
      <alignment horizontal="right"/>
    </xf>
    <xf numFmtId="0" fontId="45" fillId="0" borderId="0" xfId="0" applyFont="1"/>
    <xf numFmtId="0" fontId="46" fillId="0" borderId="0" xfId="0" applyFont="1" applyFill="1"/>
    <xf numFmtId="4" fontId="31" fillId="0" borderId="28" xfId="4" applyNumberFormat="1" applyBorder="1" applyAlignment="1" applyProtection="1"/>
    <xf numFmtId="0" fontId="49" fillId="0" borderId="25" xfId="0" applyFont="1" applyBorder="1" applyAlignment="1">
      <alignment horizontal="center"/>
    </xf>
    <xf numFmtId="49" fontId="0" fillId="0" borderId="0" xfId="0" applyNumberFormat="1" applyFont="1" applyFill="1"/>
    <xf numFmtId="165" fontId="0" fillId="0" borderId="0" xfId="1" applyFont="1" applyFill="1"/>
    <xf numFmtId="165" fontId="11" fillId="0" borderId="22" xfId="1" applyFont="1" applyFill="1" applyBorder="1"/>
    <xf numFmtId="165" fontId="11" fillId="0" borderId="27" xfId="1" applyFont="1" applyFill="1" applyBorder="1"/>
    <xf numFmtId="165" fontId="12" fillId="3" borderId="18" xfId="1" applyFont="1" applyFill="1" applyBorder="1"/>
    <xf numFmtId="0" fontId="15" fillId="3" borderId="6" xfId="0" applyFont="1" applyFill="1" applyBorder="1" applyAlignment="1"/>
    <xf numFmtId="0" fontId="15" fillId="3" borderId="7" xfId="0" applyFont="1" applyFill="1" applyBorder="1" applyAlignment="1"/>
    <xf numFmtId="0" fontId="15" fillId="3" borderId="8" xfId="0" applyFont="1" applyFill="1" applyBorder="1" applyAlignment="1"/>
    <xf numFmtId="0" fontId="15" fillId="3" borderId="2" xfId="0" applyFont="1" applyFill="1" applyBorder="1" applyAlignment="1"/>
    <xf numFmtId="165" fontId="0" fillId="0" borderId="2" xfId="0" applyNumberFormat="1" applyBorder="1"/>
    <xf numFmtId="165" fontId="10" fillId="3" borderId="7" xfId="1" applyFont="1" applyFill="1" applyBorder="1"/>
    <xf numFmtId="0" fontId="0" fillId="0" borderId="7" xfId="0" applyBorder="1"/>
    <xf numFmtId="0" fontId="0" fillId="0" borderId="0" xfId="0" applyAlignment="1"/>
    <xf numFmtId="0" fontId="16" fillId="0" borderId="0" xfId="0" applyFont="1" applyFill="1" applyBorder="1" applyAlignment="1"/>
    <xf numFmtId="4" fontId="31" fillId="0" borderId="19" xfId="4" applyNumberFormat="1" applyBorder="1" applyAlignment="1" applyProtection="1"/>
    <xf numFmtId="4" fontId="0" fillId="0" borderId="13" xfId="0" applyNumberFormat="1" applyBorder="1"/>
    <xf numFmtId="0" fontId="23" fillId="0" borderId="0" xfId="0" applyFont="1" applyAlignment="1"/>
    <xf numFmtId="0" fontId="38" fillId="0" borderId="2" xfId="0" applyFont="1" applyBorder="1" applyAlignment="1">
      <alignment vertical="center"/>
    </xf>
    <xf numFmtId="0" fontId="50" fillId="7" borderId="0" xfId="0" applyFont="1" applyFill="1" applyBorder="1" applyAlignment="1">
      <alignment vertical="center"/>
    </xf>
    <xf numFmtId="0" fontId="10" fillId="0" borderId="0" xfId="0" applyFont="1" applyFill="1"/>
    <xf numFmtId="165" fontId="10" fillId="0" borderId="0" xfId="0" applyNumberFormat="1" applyFont="1" applyFill="1"/>
    <xf numFmtId="4" fontId="43" fillId="0" borderId="0" xfId="0" applyNumberFormat="1" applyFont="1" applyFill="1" applyBorder="1"/>
    <xf numFmtId="165" fontId="43" fillId="0" borderId="0" xfId="0" applyNumberFormat="1" applyFont="1" applyFill="1" applyBorder="1"/>
    <xf numFmtId="175" fontId="12" fillId="0" borderId="0" xfId="0" applyNumberFormat="1" applyFont="1"/>
    <xf numFmtId="0" fontId="12" fillId="0" borderId="0" xfId="0" applyFont="1" applyAlignment="1"/>
    <xf numFmtId="165" fontId="0" fillId="0" borderId="13" xfId="1" applyFont="1" applyBorder="1"/>
    <xf numFmtId="4" fontId="16" fillId="4" borderId="2" xfId="1" applyNumberFormat="1" applyFont="1" applyFill="1" applyBorder="1"/>
    <xf numFmtId="4" fontId="11" fillId="0" borderId="22" xfId="1" applyNumberFormat="1" applyFont="1" applyFill="1" applyBorder="1" applyAlignment="1">
      <alignment horizontal="right"/>
    </xf>
    <xf numFmtId="4" fontId="17" fillId="0" borderId="22" xfId="0" applyNumberFormat="1" applyFont="1" applyFill="1" applyBorder="1" applyAlignment="1">
      <alignment vertical="center"/>
    </xf>
    <xf numFmtId="165" fontId="28" fillId="0" borderId="21" xfId="1" applyFont="1" applyFill="1" applyBorder="1"/>
    <xf numFmtId="4" fontId="18" fillId="3" borderId="2" xfId="0" applyNumberFormat="1" applyFont="1" applyFill="1" applyBorder="1" applyAlignment="1">
      <alignment vertical="center"/>
    </xf>
    <xf numFmtId="4" fontId="18" fillId="3" borderId="13" xfId="0" applyNumberFormat="1" applyFont="1" applyFill="1" applyBorder="1"/>
    <xf numFmtId="0" fontId="10" fillId="5" borderId="0" xfId="0" applyFont="1" applyFill="1"/>
    <xf numFmtId="0" fontId="20" fillId="3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20" fillId="0" borderId="2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vertical="center" wrapText="1"/>
    </xf>
    <xf numFmtId="165" fontId="20" fillId="5" borderId="2" xfId="1" applyFont="1" applyFill="1" applyBorder="1" applyAlignment="1">
      <alignment horizontal="center" wrapText="1"/>
    </xf>
    <xf numFmtId="165" fontId="20" fillId="4" borderId="2" xfId="1" applyFont="1" applyFill="1" applyBorder="1" applyAlignment="1">
      <alignment horizontal="center" wrapText="1"/>
    </xf>
    <xf numFmtId="4" fontId="20" fillId="0" borderId="2" xfId="0" applyNumberFormat="1" applyFont="1" applyFill="1" applyBorder="1" applyAlignment="1">
      <alignment horizontal="center" wrapText="1"/>
    </xf>
    <xf numFmtId="4" fontId="20" fillId="0" borderId="16" xfId="0" applyNumberFormat="1" applyFont="1" applyFill="1" applyBorder="1" applyAlignment="1">
      <alignment horizontal="center" wrapText="1"/>
    </xf>
    <xf numFmtId="4" fontId="20" fillId="0" borderId="0" xfId="0" applyNumberFormat="1" applyFont="1" applyFill="1" applyBorder="1" applyAlignment="1">
      <alignment horizontal="center" wrapText="1"/>
    </xf>
    <xf numFmtId="169" fontId="9" fillId="0" borderId="9" xfId="0" applyNumberFormat="1" applyFont="1" applyBorder="1"/>
    <xf numFmtId="169" fontId="9" fillId="0" borderId="9" xfId="0" applyNumberFormat="1" applyFont="1" applyBorder="1" applyAlignment="1">
      <alignment wrapText="1"/>
    </xf>
    <xf numFmtId="0" fontId="10" fillId="3" borderId="0" xfId="0" applyFont="1" applyFill="1"/>
    <xf numFmtId="169" fontId="7" fillId="0" borderId="9" xfId="0" applyNumberFormat="1" applyFont="1" applyFill="1" applyBorder="1" applyAlignment="1">
      <alignment horizontal="left" wrapText="1"/>
    </xf>
    <xf numFmtId="4" fontId="20" fillId="0" borderId="2" xfId="1" applyNumberFormat="1" applyFont="1" applyFill="1" applyBorder="1"/>
    <xf numFmtId="165" fontId="20" fillId="0" borderId="16" xfId="1" applyFont="1" applyFill="1" applyBorder="1"/>
    <xf numFmtId="4" fontId="20" fillId="0" borderId="0" xfId="1" applyNumberFormat="1" applyFont="1" applyFill="1" applyBorder="1"/>
    <xf numFmtId="169" fontId="9" fillId="0" borderId="10" xfId="0" applyNumberFormat="1" applyFont="1" applyBorder="1"/>
    <xf numFmtId="4" fontId="10" fillId="0" borderId="0" xfId="0" applyNumberFormat="1" applyFont="1" applyFill="1"/>
    <xf numFmtId="0" fontId="20" fillId="5" borderId="2" xfId="0" applyFont="1" applyFill="1" applyBorder="1" applyAlignment="1">
      <alignment horizontal="center" wrapText="1"/>
    </xf>
    <xf numFmtId="169" fontId="7" fillId="0" borderId="11" xfId="0" applyNumberFormat="1" applyFont="1" applyFill="1" applyBorder="1" applyAlignment="1">
      <alignment horizontal="center"/>
    </xf>
    <xf numFmtId="165" fontId="20" fillId="0" borderId="2" xfId="1" applyFont="1" applyFill="1" applyBorder="1"/>
    <xf numFmtId="165" fontId="10" fillId="0" borderId="2" xfId="1" applyFont="1" applyFill="1" applyBorder="1"/>
    <xf numFmtId="165" fontId="10" fillId="0" borderId="12" xfId="0" applyNumberFormat="1" applyFont="1" applyFill="1" applyBorder="1"/>
    <xf numFmtId="165" fontId="10" fillId="0" borderId="2" xfId="0" applyNumberFormat="1" applyFont="1" applyFill="1" applyBorder="1"/>
    <xf numFmtId="169" fontId="9" fillId="0" borderId="11" xfId="0" applyNumberFormat="1" applyFont="1" applyBorder="1"/>
    <xf numFmtId="169" fontId="7" fillId="0" borderId="10" xfId="0" applyNumberFormat="1" applyFont="1" applyFill="1" applyBorder="1" applyAlignment="1">
      <alignment horizontal="center"/>
    </xf>
    <xf numFmtId="0" fontId="7" fillId="0" borderId="9" xfId="0" applyFont="1" applyFill="1" applyBorder="1"/>
    <xf numFmtId="4" fontId="20" fillId="5" borderId="2" xfId="1" applyNumberFormat="1" applyFont="1" applyFill="1" applyBorder="1"/>
    <xf numFmtId="4" fontId="20" fillId="4" borderId="2" xfId="1" applyNumberFormat="1" applyFont="1" applyFill="1" applyBorder="1"/>
    <xf numFmtId="4" fontId="28" fillId="5" borderId="2" xfId="1" applyNumberFormat="1" applyFont="1" applyFill="1" applyBorder="1"/>
    <xf numFmtId="4" fontId="16" fillId="4" borderId="0" xfId="1" applyNumberFormat="1" applyFont="1" applyFill="1" applyBorder="1"/>
    <xf numFmtId="4" fontId="16" fillId="3" borderId="2" xfId="1" applyNumberFormat="1" applyFont="1" applyFill="1" applyBorder="1"/>
    <xf numFmtId="4" fontId="16" fillId="0" borderId="0" xfId="1" applyNumberFormat="1" applyFont="1" applyFill="1" applyBorder="1"/>
    <xf numFmtId="0" fontId="7" fillId="0" borderId="9" xfId="0" applyFont="1" applyBorder="1"/>
    <xf numFmtId="0" fontId="10" fillId="4" borderId="0" xfId="0" applyFont="1" applyFill="1"/>
    <xf numFmtId="169" fontId="7" fillId="3" borderId="1" xfId="0" applyNumberFormat="1" applyFont="1" applyFill="1" applyBorder="1" applyAlignment="1">
      <alignment horizontal="center"/>
    </xf>
    <xf numFmtId="4" fontId="20" fillId="4" borderId="0" xfId="1" applyNumberFormat="1" applyFont="1" applyFill="1" applyBorder="1"/>
    <xf numFmtId="0" fontId="10" fillId="3" borderId="0" xfId="0" applyFont="1" applyFill="1" applyBorder="1"/>
    <xf numFmtId="0" fontId="10" fillId="4" borderId="0" xfId="0" applyFont="1" applyFill="1" applyBorder="1"/>
    <xf numFmtId="4" fontId="10" fillId="3" borderId="0" xfId="0" applyNumberFormat="1" applyFont="1" applyFill="1" applyBorder="1"/>
    <xf numFmtId="0" fontId="10" fillId="0" borderId="0" xfId="0" applyFont="1" applyFill="1" applyBorder="1"/>
    <xf numFmtId="4" fontId="10" fillId="0" borderId="0" xfId="0" applyNumberFormat="1" applyFont="1" applyFill="1" applyBorder="1"/>
    <xf numFmtId="165" fontId="10" fillId="3" borderId="18" xfId="4" applyNumberFormat="1" applyFont="1" applyFill="1" applyBorder="1" applyAlignment="1" applyProtection="1"/>
    <xf numFmtId="165" fontId="10" fillId="0" borderId="0" xfId="0" applyNumberFormat="1" applyFont="1" applyFill="1" applyBorder="1"/>
    <xf numFmtId="4" fontId="10" fillId="4" borderId="0" xfId="0" applyNumberFormat="1" applyFont="1" applyFill="1" applyBorder="1"/>
    <xf numFmtId="0" fontId="10" fillId="3" borderId="3" xfId="0" applyFont="1" applyFill="1" applyBorder="1"/>
    <xf numFmtId="0" fontId="10" fillId="4" borderId="3" xfId="0" applyFont="1" applyFill="1" applyBorder="1"/>
    <xf numFmtId="169" fontId="7" fillId="0" borderId="0" xfId="0" applyNumberFormat="1" applyFont="1" applyFill="1" applyBorder="1" applyAlignment="1">
      <alignment horizontal="center"/>
    </xf>
    <xf numFmtId="4" fontId="10" fillId="5" borderId="0" xfId="0" applyNumberFormat="1" applyFont="1" applyFill="1"/>
    <xf numFmtId="4" fontId="10" fillId="4" borderId="0" xfId="0" applyNumberFormat="1" applyFont="1" applyFill="1"/>
    <xf numFmtId="165" fontId="10" fillId="4" borderId="0" xfId="1" applyFont="1" applyFill="1"/>
    <xf numFmtId="165" fontId="10" fillId="4" borderId="0" xfId="0" applyNumberFormat="1" applyFont="1" applyFill="1"/>
    <xf numFmtId="170" fontId="10" fillId="4" borderId="0" xfId="0" applyNumberFormat="1" applyFont="1" applyFill="1"/>
    <xf numFmtId="165" fontId="10" fillId="0" borderId="0" xfId="1" applyFont="1" applyFill="1"/>
    <xf numFmtId="165" fontId="17" fillId="10" borderId="2" xfId="1" applyFont="1" applyFill="1" applyBorder="1" applyAlignment="1">
      <alignment vertical="center"/>
    </xf>
    <xf numFmtId="0" fontId="7" fillId="0" borderId="39" xfId="0" applyFont="1" applyFill="1" applyBorder="1" applyAlignment="1">
      <alignment horizontal="center" vertical="center" wrapText="1"/>
    </xf>
    <xf numFmtId="0" fontId="20" fillId="5" borderId="34" xfId="0" applyFont="1" applyFill="1" applyBorder="1" applyAlignment="1">
      <alignment horizontal="center" wrapText="1"/>
    </xf>
    <xf numFmtId="0" fontId="20" fillId="4" borderId="34" xfId="0" applyFont="1" applyFill="1" applyBorder="1" applyAlignment="1">
      <alignment horizontal="center" wrapText="1"/>
    </xf>
    <xf numFmtId="0" fontId="20" fillId="0" borderId="34" xfId="0" applyFont="1" applyFill="1" applyBorder="1" applyAlignment="1">
      <alignment horizontal="center" wrapText="1"/>
    </xf>
    <xf numFmtId="0" fontId="20" fillId="0" borderId="54" xfId="0" applyFont="1" applyFill="1" applyBorder="1" applyAlignment="1">
      <alignment horizontal="center" wrapText="1"/>
    </xf>
    <xf numFmtId="0" fontId="7" fillId="3" borderId="55" xfId="0" applyFont="1" applyFill="1" applyBorder="1" applyAlignment="1">
      <alignment horizontal="center" vertical="center" wrapText="1"/>
    </xf>
    <xf numFmtId="0" fontId="20" fillId="5" borderId="33" xfId="0" applyFont="1" applyFill="1" applyBorder="1" applyAlignment="1">
      <alignment horizontal="center" wrapText="1"/>
    </xf>
    <xf numFmtId="0" fontId="20" fillId="4" borderId="33" xfId="0" applyFont="1" applyFill="1" applyBorder="1" applyAlignment="1">
      <alignment horizontal="center" wrapText="1"/>
    </xf>
    <xf numFmtId="0" fontId="20" fillId="3" borderId="33" xfId="0" applyFont="1" applyFill="1" applyBorder="1" applyAlignment="1">
      <alignment horizontal="center" wrapText="1"/>
    </xf>
    <xf numFmtId="0" fontId="20" fillId="3" borderId="56" xfId="0" applyFont="1" applyFill="1" applyBorder="1" applyAlignment="1">
      <alignment horizontal="center" wrapText="1"/>
    </xf>
    <xf numFmtId="4" fontId="20" fillId="3" borderId="13" xfId="1" applyNumberFormat="1" applyFont="1" applyFill="1" applyBorder="1"/>
    <xf numFmtId="165" fontId="12" fillId="0" borderId="0" xfId="0" applyNumberFormat="1" applyFont="1" applyFill="1" applyBorder="1"/>
    <xf numFmtId="165" fontId="22" fillId="4" borderId="2" xfId="0" applyNumberFormat="1" applyFont="1" applyFill="1" applyBorder="1"/>
    <xf numFmtId="0" fontId="0" fillId="9" borderId="2" xfId="0" applyFill="1" applyBorder="1"/>
    <xf numFmtId="165" fontId="0" fillId="9" borderId="2" xfId="0" applyNumberFormat="1" applyFill="1" applyBorder="1"/>
    <xf numFmtId="0" fontId="10" fillId="9" borderId="2" xfId="0" applyFont="1" applyFill="1" applyBorder="1" applyAlignment="1">
      <alignment wrapText="1"/>
    </xf>
    <xf numFmtId="4" fontId="0" fillId="9" borderId="2" xfId="0" applyNumberFormat="1" applyFill="1" applyBorder="1"/>
    <xf numFmtId="165" fontId="32" fillId="9" borderId="2" xfId="1" applyFont="1" applyFill="1" applyBorder="1" applyAlignment="1"/>
    <xf numFmtId="39" fontId="0" fillId="0" borderId="2" xfId="1" applyNumberFormat="1" applyFont="1" applyBorder="1" applyAlignment="1"/>
    <xf numFmtId="39" fontId="12" fillId="9" borderId="2" xfId="1" applyNumberFormat="1" applyFont="1" applyFill="1" applyBorder="1" applyAlignment="1">
      <alignment vertical="center"/>
    </xf>
    <xf numFmtId="0" fontId="12" fillId="9" borderId="2" xfId="0" applyFont="1" applyFill="1" applyBorder="1" applyAlignment="1">
      <alignment horizontal="center"/>
    </xf>
    <xf numFmtId="0" fontId="0" fillId="0" borderId="0" xfId="0" applyFill="1" applyBorder="1"/>
    <xf numFmtId="165" fontId="22" fillId="0" borderId="0" xfId="0" applyNumberFormat="1" applyFont="1" applyFill="1" applyBorder="1"/>
    <xf numFmtId="39" fontId="0" fillId="0" borderId="0" xfId="1" applyNumberFormat="1" applyFont="1" applyFill="1" applyBorder="1" applyAlignment="1"/>
    <xf numFmtId="39" fontId="12" fillId="0" borderId="0" xfId="1" applyNumberFormat="1" applyFont="1" applyFill="1" applyBorder="1" applyAlignment="1">
      <alignment vertical="center"/>
    </xf>
    <xf numFmtId="39" fontId="0" fillId="0" borderId="0" xfId="1" applyNumberFormat="1" applyFont="1" applyBorder="1" applyAlignment="1"/>
    <xf numFmtId="165" fontId="12" fillId="5" borderId="2" xfId="0" applyNumberFormat="1" applyFont="1" applyFill="1" applyBorder="1"/>
    <xf numFmtId="0" fontId="12" fillId="5" borderId="2" xfId="0" applyFont="1" applyFill="1" applyBorder="1"/>
    <xf numFmtId="165" fontId="20" fillId="0" borderId="2" xfId="1" applyFont="1" applyFill="1" applyBorder="1" applyAlignment="1">
      <alignment horizontal="center" wrapText="1"/>
    </xf>
    <xf numFmtId="165" fontId="17" fillId="10" borderId="2" xfId="1" applyFont="1" applyFill="1" applyBorder="1" applyAlignment="1"/>
    <xf numFmtId="0" fontId="20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left" vertical="center" wrapText="1" indent="1"/>
    </xf>
    <xf numFmtId="0" fontId="20" fillId="0" borderId="0" xfId="0" applyFont="1" applyFill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0" xfId="0" applyFont="1" applyFill="1"/>
    <xf numFmtId="4" fontId="28" fillId="0" borderId="0" xfId="0" applyNumberFormat="1" applyFont="1" applyFill="1" applyBorder="1" applyAlignment="1">
      <alignment horizontal="right" vertical="center" wrapText="1"/>
    </xf>
    <xf numFmtId="4" fontId="28" fillId="0" borderId="53" xfId="0" applyNumberFormat="1" applyFont="1" applyFill="1" applyBorder="1" applyAlignment="1">
      <alignment horizontal="right" vertical="center" wrapText="1"/>
    </xf>
    <xf numFmtId="4" fontId="20" fillId="0" borderId="0" xfId="0" applyNumberFormat="1" applyFont="1" applyFill="1" applyBorder="1" applyAlignment="1">
      <alignment horizontal="right" vertical="center" wrapText="1"/>
    </xf>
    <xf numFmtId="4" fontId="28" fillId="7" borderId="0" xfId="0" applyNumberFormat="1" applyFont="1" applyFill="1" applyAlignment="1">
      <alignment horizontal="right" vertical="center" wrapText="1"/>
    </xf>
    <xf numFmtId="4" fontId="20" fillId="0" borderId="52" xfId="0" applyNumberFormat="1" applyFont="1" applyFill="1" applyBorder="1" applyAlignment="1">
      <alignment horizontal="right" vertical="center" wrapText="1"/>
    </xf>
    <xf numFmtId="165" fontId="20" fillId="0" borderId="52" xfId="0" applyNumberFormat="1" applyFont="1" applyFill="1" applyBorder="1" applyAlignment="1">
      <alignment horizontal="right" vertical="center" wrapText="1"/>
    </xf>
    <xf numFmtId="165" fontId="20" fillId="0" borderId="0" xfId="0" applyNumberFormat="1" applyFont="1" applyFill="1" applyBorder="1" applyAlignment="1">
      <alignment horizontal="right" vertical="center" wrapText="1"/>
    </xf>
    <xf numFmtId="165" fontId="20" fillId="0" borderId="21" xfId="1" applyFont="1" applyFill="1" applyBorder="1" applyAlignment="1">
      <alignment horizontal="center" wrapText="1"/>
    </xf>
    <xf numFmtId="165" fontId="20" fillId="0" borderId="0" xfId="0" applyNumberFormat="1" applyFont="1" applyFill="1" applyBorder="1" applyAlignment="1">
      <alignment vertical="top" wrapText="1"/>
    </xf>
    <xf numFmtId="4" fontId="20" fillId="0" borderId="0" xfId="0" applyNumberFormat="1" applyFont="1" applyFill="1" applyAlignment="1">
      <alignment horizontal="right" vertical="center" wrapText="1"/>
    </xf>
    <xf numFmtId="0" fontId="6" fillId="4" borderId="19" xfId="0" applyFont="1" applyFill="1" applyBorder="1" applyAlignment="1">
      <alignment horizontal="center"/>
    </xf>
    <xf numFmtId="165" fontId="6" fillId="4" borderId="56" xfId="1" applyFont="1" applyFill="1" applyBorder="1" applyAlignment="1">
      <alignment horizontal="center"/>
    </xf>
    <xf numFmtId="0" fontId="29" fillId="0" borderId="48" xfId="0" applyFont="1" applyBorder="1"/>
    <xf numFmtId="165" fontId="29" fillId="0" borderId="54" xfId="1" applyFont="1" applyBorder="1"/>
    <xf numFmtId="0" fontId="29" fillId="0" borderId="42" xfId="0" applyFont="1" applyBorder="1"/>
    <xf numFmtId="39" fontId="29" fillId="0" borderId="16" xfId="1" applyNumberFormat="1" applyFont="1" applyBorder="1"/>
    <xf numFmtId="0" fontId="6" fillId="0" borderId="48" xfId="0" applyFont="1" applyBorder="1"/>
    <xf numFmtId="0" fontId="29" fillId="0" borderId="51" xfId="0" applyFont="1" applyBorder="1"/>
    <xf numFmtId="0" fontId="6" fillId="4" borderId="19" xfId="0" applyFont="1" applyFill="1" applyBorder="1"/>
    <xf numFmtId="165" fontId="6" fillId="4" borderId="19" xfId="1" applyFont="1" applyFill="1" applyBorder="1"/>
    <xf numFmtId="4" fontId="52" fillId="0" borderId="2" xfId="4" applyNumberFormat="1" applyFont="1" applyBorder="1" applyAlignment="1" applyProtection="1">
      <alignment vertical="center"/>
    </xf>
    <xf numFmtId="0" fontId="19" fillId="0" borderId="2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4" fontId="8" fillId="0" borderId="2" xfId="1" applyNumberFormat="1" applyFont="1" applyFill="1" applyBorder="1" applyAlignment="1">
      <alignment horizontal="right" vertical="center"/>
    </xf>
    <xf numFmtId="173" fontId="19" fillId="0" borderId="2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53" fillId="0" borderId="2" xfId="0" applyFont="1" applyFill="1" applyBorder="1" applyAlignment="1">
      <alignment vertical="center"/>
    </xf>
    <xf numFmtId="4" fontId="8" fillId="0" borderId="2" xfId="1" applyNumberFormat="1" applyFont="1" applyFill="1" applyBorder="1" applyAlignment="1">
      <alignment vertical="center"/>
    </xf>
    <xf numFmtId="4" fontId="54" fillId="0" borderId="2" xfId="1" applyNumberFormat="1" applyFont="1" applyFill="1" applyBorder="1" applyAlignment="1">
      <alignment horizontal="right" vertical="center"/>
    </xf>
    <xf numFmtId="4" fontId="8" fillId="0" borderId="2" xfId="1" applyNumberFormat="1" applyFont="1" applyFill="1" applyBorder="1" applyAlignment="1">
      <alignment horizontal="right"/>
    </xf>
    <xf numFmtId="0" fontId="19" fillId="0" borderId="16" xfId="0" applyFont="1" applyFill="1" applyBorder="1" applyAlignment="1">
      <alignment horizontal="left" vertical="top" wrapText="1"/>
    </xf>
    <xf numFmtId="4" fontId="54" fillId="0" borderId="2" xfId="1" applyNumberFormat="1" applyFont="1" applyFill="1" applyBorder="1" applyAlignment="1">
      <alignment horizontal="right"/>
    </xf>
    <xf numFmtId="0" fontId="53" fillId="0" borderId="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 wrapText="1"/>
    </xf>
    <xf numFmtId="173" fontId="55" fillId="0" borderId="2" xfId="0" applyNumberFormat="1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vertical="center" wrapText="1"/>
    </xf>
    <xf numFmtId="0" fontId="16" fillId="5" borderId="29" xfId="0" applyFont="1" applyFill="1" applyBorder="1" applyAlignment="1">
      <alignment horizontal="center"/>
    </xf>
    <xf numFmtId="0" fontId="16" fillId="5" borderId="30" xfId="0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 wrapText="1"/>
    </xf>
    <xf numFmtId="49" fontId="33" fillId="5" borderId="2" xfId="0" applyNumberFormat="1" applyFont="1" applyFill="1" applyBorder="1" applyAlignment="1">
      <alignment horizontal="center" wrapText="1"/>
    </xf>
    <xf numFmtId="0" fontId="11" fillId="0" borderId="2" xfId="0" applyFont="1" applyBorder="1" applyAlignment="1">
      <alignment wrapText="1"/>
    </xf>
    <xf numFmtId="2" fontId="11" fillId="0" borderId="2" xfId="0" applyNumberFormat="1" applyFont="1" applyBorder="1" applyAlignment="1">
      <alignment wrapText="1"/>
    </xf>
    <xf numFmtId="165" fontId="11" fillId="0" borderId="2" xfId="1" applyFont="1" applyBorder="1"/>
    <xf numFmtId="0" fontId="11" fillId="0" borderId="2" xfId="0" applyFont="1" applyBorder="1"/>
    <xf numFmtId="2" fontId="11" fillId="0" borderId="2" xfId="0" applyNumberFormat="1" applyFont="1" applyBorder="1"/>
    <xf numFmtId="4" fontId="11" fillId="0" borderId="2" xfId="0" applyNumberFormat="1" applyFont="1" applyBorder="1"/>
    <xf numFmtId="4" fontId="11" fillId="0" borderId="2" xfId="1" applyNumberFormat="1" applyFont="1" applyBorder="1" applyAlignment="1"/>
    <xf numFmtId="165" fontId="11" fillId="0" borderId="2" xfId="1" applyFont="1" applyBorder="1" applyAlignment="1"/>
    <xf numFmtId="0" fontId="20" fillId="5" borderId="2" xfId="0" applyFont="1" applyFill="1" applyBorder="1" applyAlignment="1">
      <alignment horizontal="center"/>
    </xf>
    <xf numFmtId="165" fontId="20" fillId="5" borderId="2" xfId="1" applyFont="1" applyFill="1" applyBorder="1" applyAlignment="1">
      <alignment horizontal="center"/>
    </xf>
    <xf numFmtId="4" fontId="29" fillId="0" borderId="2" xfId="0" applyNumberFormat="1" applyFont="1" applyFill="1" applyBorder="1" applyAlignment="1">
      <alignment horizontal="left"/>
    </xf>
    <xf numFmtId="4" fontId="56" fillId="0" borderId="2" xfId="4" applyNumberFormat="1" applyFont="1" applyFill="1" applyBorder="1" applyAlignment="1" applyProtection="1">
      <alignment horizontal="left" vertical="center" wrapText="1"/>
    </xf>
    <xf numFmtId="0" fontId="57" fillId="0" borderId="0" xfId="0" applyFont="1" applyAlignment="1">
      <alignment horizontal="center"/>
    </xf>
    <xf numFmtId="0" fontId="58" fillId="0" borderId="0" xfId="0" applyFont="1" applyAlignment="1"/>
    <xf numFmtId="0" fontId="33" fillId="11" borderId="19" xfId="0" applyFont="1" applyFill="1" applyBorder="1" applyAlignment="1">
      <alignment horizontal="center"/>
    </xf>
    <xf numFmtId="0" fontId="33" fillId="11" borderId="45" xfId="0" applyFont="1" applyFill="1" applyBorder="1" applyAlignment="1">
      <alignment horizontal="center"/>
    </xf>
    <xf numFmtId="0" fontId="47" fillId="0" borderId="19" xfId="0" applyFont="1" applyBorder="1"/>
    <xf numFmtId="164" fontId="47" fillId="0" borderId="41" xfId="3" applyFont="1" applyBorder="1"/>
    <xf numFmtId="0" fontId="47" fillId="0" borderId="46" xfId="0" applyFont="1" applyBorder="1"/>
    <xf numFmtId="164" fontId="47" fillId="7" borderId="19" xfId="3" applyFont="1" applyFill="1" applyBorder="1"/>
    <xf numFmtId="164" fontId="47" fillId="7" borderId="18" xfId="3" applyFont="1" applyFill="1" applyBorder="1"/>
    <xf numFmtId="164" fontId="47" fillId="7" borderId="45" xfId="3" applyFont="1" applyFill="1" applyBorder="1"/>
    <xf numFmtId="166" fontId="47" fillId="0" borderId="19" xfId="0" applyNumberFormat="1" applyFont="1" applyBorder="1"/>
    <xf numFmtId="0" fontId="33" fillId="11" borderId="47" xfId="0" applyFont="1" applyFill="1" applyBorder="1" applyAlignment="1">
      <alignment horizontal="left"/>
    </xf>
    <xf numFmtId="166" fontId="33" fillId="11" borderId="17" xfId="1" applyNumberFormat="1" applyFont="1" applyFill="1" applyBorder="1"/>
    <xf numFmtId="165" fontId="28" fillId="0" borderId="0" xfId="1" applyFont="1" applyFill="1"/>
    <xf numFmtId="0" fontId="60" fillId="0" borderId="0" xfId="0" applyFont="1" applyFill="1"/>
    <xf numFmtId="0" fontId="39" fillId="0" borderId="0" xfId="0" applyFont="1" applyFill="1" applyAlignment="1">
      <alignment horizontal="left" vertical="center" wrapText="1" indent="1"/>
    </xf>
    <xf numFmtId="0" fontId="51" fillId="0" borderId="0" xfId="0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 indent="1"/>
    </xf>
    <xf numFmtId="0" fontId="51" fillId="0" borderId="0" xfId="0" applyFont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Fill="1" applyAlignment="1">
      <alignment vertical="center" wrapText="1"/>
    </xf>
    <xf numFmtId="176" fontId="9" fillId="0" borderId="2" xfId="0" applyNumberFormat="1" applyFont="1" applyFill="1" applyBorder="1" applyAlignment="1">
      <alignment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 indent="1"/>
    </xf>
    <xf numFmtId="0" fontId="51" fillId="0" borderId="0" xfId="0" applyFont="1" applyFill="1" applyAlignment="1">
      <alignment horizontal="left" vertical="center" indent="1"/>
    </xf>
    <xf numFmtId="0" fontId="16" fillId="0" borderId="0" xfId="0" applyFont="1"/>
    <xf numFmtId="4" fontId="5" fillId="0" borderId="0" xfId="0" applyNumberFormat="1" applyFont="1"/>
    <xf numFmtId="4" fontId="5" fillId="0" borderId="0" xfId="0" applyNumberFormat="1" applyFont="1" applyBorder="1"/>
    <xf numFmtId="0" fontId="5" fillId="0" borderId="0" xfId="0" applyFont="1"/>
    <xf numFmtId="4" fontId="5" fillId="0" borderId="0" xfId="0" applyNumberFormat="1" applyFont="1" applyAlignment="1"/>
    <xf numFmtId="0" fontId="0" fillId="0" borderId="62" xfId="0" applyFont="1" applyBorder="1"/>
    <xf numFmtId="0" fontId="0" fillId="0" borderId="59" xfId="0" applyBorder="1"/>
    <xf numFmtId="49" fontId="0" fillId="0" borderId="59" xfId="1" applyNumberFormat="1" applyFont="1" applyBorder="1"/>
    <xf numFmtId="4" fontId="5" fillId="0" borderId="59" xfId="0" applyNumberFormat="1" applyFont="1" applyBorder="1"/>
    <xf numFmtId="0" fontId="0" fillId="0" borderId="59" xfId="0" applyBorder="1" applyAlignment="1">
      <alignment vertical="center"/>
    </xf>
    <xf numFmtId="165" fontId="0" fillId="0" borderId="64" xfId="1" applyFont="1" applyBorder="1"/>
    <xf numFmtId="0" fontId="63" fillId="0" borderId="61" xfId="0" applyFont="1" applyBorder="1" applyAlignment="1">
      <alignment horizontal="center"/>
    </xf>
    <xf numFmtId="0" fontId="62" fillId="0" borderId="21" xfId="0" applyFont="1" applyBorder="1" applyAlignment="1">
      <alignment horizontal="center"/>
    </xf>
    <xf numFmtId="0" fontId="62" fillId="0" borderId="60" xfId="0" applyFont="1" applyBorder="1" applyAlignment="1">
      <alignment horizontal="center"/>
    </xf>
    <xf numFmtId="0" fontId="16" fillId="12" borderId="39" xfId="7" applyFont="1" applyFill="1" applyBorder="1" applyAlignment="1" applyProtection="1">
      <alignment horizontal="center" vertical="center" wrapText="1"/>
    </xf>
    <xf numFmtId="0" fontId="16" fillId="12" borderId="34" xfId="7" applyFont="1" applyFill="1" applyBorder="1" applyAlignment="1" applyProtection="1">
      <alignment horizontal="center" vertical="center" wrapText="1"/>
    </xf>
    <xf numFmtId="49" fontId="16" fillId="12" borderId="34" xfId="1" applyNumberFormat="1" applyFont="1" applyFill="1" applyBorder="1" applyAlignment="1" applyProtection="1">
      <alignment horizontal="center" vertical="center" wrapText="1"/>
    </xf>
    <xf numFmtId="4" fontId="16" fillId="12" borderId="34" xfId="7" applyNumberFormat="1" applyFont="1" applyFill="1" applyBorder="1" applyAlignment="1" applyProtection="1">
      <alignment horizontal="center" vertical="center" wrapText="1"/>
    </xf>
    <xf numFmtId="165" fontId="16" fillId="12" borderId="54" xfId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49" fontId="9" fillId="0" borderId="2" xfId="1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vertical="center" wrapText="1"/>
    </xf>
    <xf numFmtId="176" fontId="9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wrapText="1"/>
    </xf>
    <xf numFmtId="0" fontId="5" fillId="7" borderId="0" xfId="0" applyFont="1" applyFill="1"/>
    <xf numFmtId="176" fontId="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vertical="center" wrapText="1"/>
    </xf>
    <xf numFmtId="49" fontId="9" fillId="0" borderId="0" xfId="1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65" fontId="0" fillId="0" borderId="0" xfId="0" applyNumberFormat="1" applyAlignment="1">
      <alignment vertical="center"/>
    </xf>
    <xf numFmtId="0" fontId="4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64" fillId="0" borderId="0" xfId="0" applyFont="1" applyBorder="1" applyAlignment="1">
      <alignment horizontal="center"/>
    </xf>
    <xf numFmtId="176" fontId="64" fillId="0" borderId="0" xfId="0" applyNumberFormat="1" applyFont="1" applyFill="1" applyBorder="1" applyAlignment="1">
      <alignment vertical="center" wrapText="1"/>
    </xf>
    <xf numFmtId="49" fontId="64" fillId="0" borderId="0" xfId="1" applyNumberFormat="1" applyFont="1" applyFill="1" applyBorder="1" applyAlignment="1">
      <alignment horizontal="center" vertical="center" wrapText="1"/>
    </xf>
    <xf numFmtId="4" fontId="64" fillId="0" borderId="0" xfId="0" applyNumberFormat="1" applyFont="1" applyFill="1" applyBorder="1" applyAlignment="1">
      <alignment vertical="center" wrapText="1"/>
    </xf>
    <xf numFmtId="176" fontId="64" fillId="0" borderId="0" xfId="0" applyNumberFormat="1" applyFont="1" applyFill="1" applyBorder="1" applyAlignment="1">
      <alignment horizontal="center" vertical="center" wrapText="1"/>
    </xf>
    <xf numFmtId="165" fontId="64" fillId="0" borderId="0" xfId="0" applyNumberFormat="1" applyFont="1" applyAlignment="1">
      <alignment horizontal="center" vertical="center"/>
    </xf>
    <xf numFmtId="49" fontId="64" fillId="0" borderId="0" xfId="0" applyNumberFormat="1" applyFont="1" applyFill="1" applyBorder="1" applyAlignment="1">
      <alignment horizontal="center" vertical="center" wrapText="1"/>
    </xf>
    <xf numFmtId="49" fontId="64" fillId="0" borderId="0" xfId="0" applyNumberFormat="1" applyFont="1" applyAlignment="1">
      <alignment horizontal="center" vertical="center"/>
    </xf>
    <xf numFmtId="0" fontId="64" fillId="0" borderId="21" xfId="0" applyFont="1" applyBorder="1" applyAlignment="1">
      <alignment horizontal="center"/>
    </xf>
    <xf numFmtId="0" fontId="64" fillId="0" borderId="0" xfId="0" applyFont="1"/>
    <xf numFmtId="49" fontId="64" fillId="0" borderId="0" xfId="1" applyNumberFormat="1" applyFont="1"/>
    <xf numFmtId="4" fontId="64" fillId="7" borderId="0" xfId="0" applyNumberFormat="1" applyFont="1" applyFill="1"/>
    <xf numFmtId="165" fontId="64" fillId="0" borderId="0" xfId="0" applyNumberFormat="1" applyFont="1" applyFill="1" applyAlignment="1">
      <alignment horizontal="center"/>
    </xf>
    <xf numFmtId="0" fontId="64" fillId="0" borderId="0" xfId="0" applyFont="1" applyAlignment="1">
      <alignment horizontal="center"/>
    </xf>
    <xf numFmtId="49" fontId="64" fillId="0" borderId="0" xfId="0" applyNumberFormat="1" applyFont="1" applyFill="1" applyAlignment="1">
      <alignment horizontal="center"/>
    </xf>
    <xf numFmtId="165" fontId="64" fillId="0" borderId="0" xfId="0" applyNumberFormat="1" applyFont="1" applyFill="1"/>
    <xf numFmtId="165" fontId="64" fillId="0" borderId="0" xfId="0" applyNumberFormat="1" applyFont="1" applyAlignment="1">
      <alignment vertical="center"/>
    </xf>
    <xf numFmtId="0" fontId="66" fillId="0" borderId="0" xfId="0" applyFont="1" applyFill="1" applyBorder="1" applyAlignment="1"/>
    <xf numFmtId="0" fontId="66" fillId="0" borderId="0" xfId="0" applyFont="1"/>
    <xf numFmtId="49" fontId="66" fillId="0" borderId="0" xfId="1" applyNumberFormat="1" applyFont="1"/>
    <xf numFmtId="165" fontId="66" fillId="0" borderId="0" xfId="0" applyNumberFormat="1" applyFont="1" applyAlignment="1">
      <alignment vertical="center"/>
    </xf>
    <xf numFmtId="14" fontId="66" fillId="0" borderId="0" xfId="0" applyNumberFormat="1" applyFont="1" applyAlignment="1">
      <alignment horizontal="left"/>
    </xf>
    <xf numFmtId="43" fontId="64" fillId="0" borderId="0" xfId="0" applyNumberFormat="1" applyFont="1"/>
    <xf numFmtId="49" fontId="0" fillId="0" borderId="0" xfId="1" applyNumberFormat="1" applyFont="1"/>
    <xf numFmtId="4" fontId="5" fillId="0" borderId="0" xfId="0" applyNumberFormat="1" applyFont="1" applyFill="1"/>
    <xf numFmtId="43" fontId="12" fillId="0" borderId="0" xfId="0" applyNumberFormat="1" applyFont="1"/>
    <xf numFmtId="4" fontId="11" fillId="0" borderId="0" xfId="0" applyNumberFormat="1" applyFont="1" applyFill="1" applyBorder="1"/>
    <xf numFmtId="4" fontId="11" fillId="0" borderId="0" xfId="0" applyNumberFormat="1" applyFont="1" applyAlignment="1">
      <alignment horizontal="center"/>
    </xf>
    <xf numFmtId="0" fontId="39" fillId="0" borderId="0" xfId="0" applyFont="1" applyAlignment="1">
      <alignment horizontal="left" vertical="center" wrapText="1"/>
    </xf>
    <xf numFmtId="4" fontId="45" fillId="0" borderId="0" xfId="0" applyNumberFormat="1" applyFont="1"/>
    <xf numFmtId="4" fontId="41" fillId="0" borderId="0" xfId="0" applyNumberFormat="1" applyFont="1" applyFill="1"/>
    <xf numFmtId="4" fontId="46" fillId="0" borderId="0" xfId="0" applyNumberFormat="1" applyFont="1" applyFill="1"/>
    <xf numFmtId="4" fontId="42" fillId="0" borderId="0" xfId="0" applyNumberFormat="1" applyFont="1"/>
    <xf numFmtId="0" fontId="39" fillId="0" borderId="0" xfId="0" applyFont="1" applyAlignment="1">
      <alignment vertical="center" wrapText="1"/>
    </xf>
    <xf numFmtId="4" fontId="28" fillId="0" borderId="0" xfId="1" applyNumberFormat="1" applyFont="1" applyFill="1" applyAlignment="1"/>
    <xf numFmtId="4" fontId="28" fillId="0" borderId="21" xfId="1" applyNumberFormat="1" applyFont="1" applyFill="1" applyBorder="1" applyAlignment="1"/>
    <xf numFmtId="0" fontId="28" fillId="0" borderId="0" xfId="0" applyFont="1" applyBorder="1"/>
    <xf numFmtId="0" fontId="20" fillId="0" borderId="0" xfId="0" applyFont="1"/>
    <xf numFmtId="0" fontId="11" fillId="0" borderId="0" xfId="0" applyFont="1" applyFill="1" applyBorder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61" fillId="0" borderId="0" xfId="0" applyFont="1" applyFill="1" applyAlignment="1">
      <alignment horizontal="center" vertical="center" wrapText="1"/>
    </xf>
    <xf numFmtId="0" fontId="51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68" fillId="0" borderId="0" xfId="0" applyFont="1" applyFill="1" applyAlignment="1">
      <alignment horizontal="center" vertical="center"/>
    </xf>
    <xf numFmtId="0" fontId="68" fillId="0" borderId="0" xfId="0" applyFont="1" applyFill="1" applyAlignment="1">
      <alignment horizontal="center" vertical="center" wrapText="1"/>
    </xf>
    <xf numFmtId="4" fontId="11" fillId="0" borderId="0" xfId="0" applyNumberFormat="1" applyFont="1" applyFill="1"/>
    <xf numFmtId="4" fontId="5" fillId="0" borderId="59" xfId="0" applyNumberFormat="1" applyFont="1" applyBorder="1" applyAlignment="1"/>
    <xf numFmtId="4" fontId="63" fillId="0" borderId="21" xfId="0" applyNumberFormat="1" applyFont="1" applyBorder="1" applyAlignment="1"/>
    <xf numFmtId="4" fontId="9" fillId="0" borderId="2" xfId="0" applyNumberFormat="1" applyFont="1" applyFill="1" applyBorder="1" applyAlignment="1">
      <alignment vertical="center"/>
    </xf>
    <xf numFmtId="4" fontId="29" fillId="0" borderId="0" xfId="1" applyNumberFormat="1" applyFont="1" applyFill="1" applyAlignment="1"/>
    <xf numFmtId="4" fontId="12" fillId="0" borderId="0" xfId="0" applyNumberFormat="1" applyFont="1" applyAlignment="1"/>
    <xf numFmtId="4" fontId="12" fillId="0" borderId="0" xfId="0" applyNumberFormat="1" applyFont="1" applyFill="1" applyBorder="1" applyAlignment="1"/>
    <xf numFmtId="4" fontId="5" fillId="0" borderId="0" xfId="0" applyNumberFormat="1" applyFont="1" applyFill="1" applyAlignment="1"/>
    <xf numFmtId="176" fontId="9" fillId="0" borderId="2" xfId="0" applyNumberFormat="1" applyFont="1" applyFill="1" applyBorder="1" applyAlignment="1">
      <alignment horizontal="left" vertical="center" wrapText="1"/>
    </xf>
    <xf numFmtId="0" fontId="0" fillId="0" borderId="63" xfId="0" applyFont="1" applyBorder="1"/>
    <xf numFmtId="49" fontId="0" fillId="0" borderId="0" xfId="1" applyNumberFormat="1" applyFont="1" applyBorder="1"/>
    <xf numFmtId="4" fontId="5" fillId="0" borderId="0" xfId="0" applyNumberFormat="1" applyFont="1" applyBorder="1" applyAlignment="1"/>
    <xf numFmtId="0" fontId="0" fillId="0" borderId="0" xfId="0" applyBorder="1" applyAlignment="1">
      <alignment vertical="center"/>
    </xf>
    <xf numFmtId="165" fontId="0" fillId="0" borderId="12" xfId="1" applyFont="1" applyBorder="1"/>
    <xf numFmtId="0" fontId="59" fillId="0" borderId="0" xfId="0" applyFont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63" fillId="0" borderId="21" xfId="0" applyFont="1" applyBorder="1" applyAlignment="1">
      <alignment horizontal="center"/>
    </xf>
    <xf numFmtId="165" fontId="5" fillId="0" borderId="0" xfId="0" applyNumberFormat="1" applyFont="1" applyAlignment="1">
      <alignment vertical="center"/>
    </xf>
    <xf numFmtId="49" fontId="64" fillId="0" borderId="0" xfId="1" applyNumberFormat="1" applyFont="1" applyAlignment="1">
      <alignment horizontal="center"/>
    </xf>
    <xf numFmtId="4" fontId="20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4" fontId="28" fillId="0" borderId="0" xfId="0" applyNumberFormat="1" applyFont="1" applyBorder="1" applyAlignment="1">
      <alignment horizontal="center"/>
    </xf>
    <xf numFmtId="4" fontId="45" fillId="0" borderId="0" xfId="0" applyNumberFormat="1" applyFont="1" applyBorder="1"/>
    <xf numFmtId="4" fontId="20" fillId="0" borderId="0" xfId="0" applyNumberFormat="1" applyFont="1" applyBorder="1" applyAlignment="1">
      <alignment horizontal="right" vertical="center" wrapText="1"/>
    </xf>
    <xf numFmtId="4" fontId="46" fillId="0" borderId="0" xfId="0" applyNumberFormat="1" applyFont="1" applyFill="1" applyBorder="1"/>
    <xf numFmtId="4" fontId="9" fillId="0" borderId="0" xfId="1" applyNumberFormat="1" applyFont="1" applyFill="1" applyAlignment="1"/>
    <xf numFmtId="165" fontId="22" fillId="0" borderId="0" xfId="0" applyNumberFormat="1" applyFont="1" applyAlignment="1">
      <alignment vertical="center"/>
    </xf>
    <xf numFmtId="4" fontId="20" fillId="0" borderId="52" xfId="0" applyNumberFormat="1" applyFont="1" applyFill="1" applyBorder="1" applyAlignment="1">
      <alignment vertical="center" wrapText="1"/>
    </xf>
    <xf numFmtId="49" fontId="20" fillId="0" borderId="21" xfId="0" applyNumberFormat="1" applyFont="1" applyBorder="1" applyAlignment="1">
      <alignment horizontal="center" vertical="center" wrapText="1"/>
    </xf>
    <xf numFmtId="4" fontId="69" fillId="0" borderId="0" xfId="0" applyNumberFormat="1" applyFont="1" applyAlignment="1">
      <alignment vertical="center" wrapText="1"/>
    </xf>
    <xf numFmtId="4" fontId="20" fillId="0" borderId="30" xfId="0" applyNumberFormat="1" applyFont="1" applyFill="1" applyBorder="1" applyAlignment="1">
      <alignment vertical="center" wrapText="1"/>
    </xf>
    <xf numFmtId="4" fontId="70" fillId="0" borderId="0" xfId="0" applyNumberFormat="1" applyFont="1" applyFill="1" applyBorder="1" applyAlignment="1">
      <alignment vertical="center" wrapText="1"/>
    </xf>
    <xf numFmtId="4" fontId="20" fillId="0" borderId="0" xfId="0" applyNumberFormat="1" applyFont="1" applyFill="1" applyAlignment="1">
      <alignment vertical="center" wrapText="1"/>
    </xf>
    <xf numFmtId="4" fontId="70" fillId="0" borderId="0" xfId="0" applyNumberFormat="1" applyFont="1" applyFill="1" applyAlignment="1">
      <alignment vertical="center" wrapText="1"/>
    </xf>
    <xf numFmtId="4" fontId="20" fillId="0" borderId="0" xfId="0" applyNumberFormat="1" applyFont="1" applyFill="1" applyBorder="1" applyAlignment="1">
      <alignment vertical="center" wrapText="1"/>
    </xf>
    <xf numFmtId="4" fontId="28" fillId="0" borderId="0" xfId="0" applyNumberFormat="1" applyFont="1" applyFill="1" applyAlignment="1">
      <alignment vertical="center" wrapText="1"/>
    </xf>
    <xf numFmtId="4" fontId="28" fillId="0" borderId="0" xfId="4" applyNumberFormat="1" applyFont="1" applyFill="1" applyAlignment="1" applyProtection="1">
      <alignment wrapText="1"/>
    </xf>
    <xf numFmtId="4" fontId="28" fillId="0" borderId="0" xfId="4" applyNumberFormat="1" applyFont="1" applyFill="1" applyBorder="1" applyAlignment="1" applyProtection="1">
      <alignment horizontal="right" wrapText="1"/>
    </xf>
    <xf numFmtId="4" fontId="16" fillId="0" borderId="0" xfId="1" applyNumberFormat="1" applyFont="1" applyFill="1" applyBorder="1" applyAlignment="1">
      <alignment horizontal="right" vertical="center" wrapText="1"/>
    </xf>
    <xf numFmtId="4" fontId="9" fillId="0" borderId="34" xfId="0" applyNumberFormat="1" applyFont="1" applyFill="1" applyBorder="1" applyAlignment="1">
      <alignment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4" fontId="0" fillId="0" borderId="0" xfId="0" applyNumberFormat="1" applyAlignment="1">
      <alignment vertical="center"/>
    </xf>
    <xf numFmtId="4" fontId="5" fillId="7" borderId="0" xfId="0" applyNumberFormat="1" applyFont="1" applyFill="1"/>
    <xf numFmtId="4" fontId="60" fillId="0" borderId="0" xfId="0" applyNumberFormat="1" applyFont="1" applyFill="1"/>
    <xf numFmtId="49" fontId="12" fillId="0" borderId="0" xfId="0" applyNumberFormat="1" applyFont="1" applyFill="1" applyAlignment="1"/>
    <xf numFmtId="49" fontId="12" fillId="0" borderId="0" xfId="0" applyNumberFormat="1" applyFont="1" applyAlignment="1"/>
    <xf numFmtId="49" fontId="65" fillId="0" borderId="0" xfId="0" applyNumberFormat="1" applyFont="1" applyFill="1" applyAlignment="1">
      <alignment horizontal="center"/>
    </xf>
    <xf numFmtId="49" fontId="28" fillId="0" borderId="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Border="1" applyAlignment="1">
      <alignment vertical="center"/>
    </xf>
    <xf numFmtId="4" fontId="16" fillId="0" borderId="0" xfId="0" applyNumberFormat="1" applyFont="1" applyFill="1" applyBorder="1" applyAlignment="1">
      <alignment vertical="center"/>
    </xf>
    <xf numFmtId="176" fontId="9" fillId="0" borderId="29" xfId="0" applyNumberFormat="1" applyFont="1" applyFill="1" applyBorder="1" applyAlignment="1">
      <alignment vertical="center" wrapText="1"/>
    </xf>
    <xf numFmtId="49" fontId="9" fillId="0" borderId="30" xfId="1" applyNumberFormat="1" applyFont="1" applyFill="1" applyBorder="1" applyAlignment="1">
      <alignment horizontal="center" vertical="center" wrapText="1"/>
    </xf>
    <xf numFmtId="4" fontId="9" fillId="0" borderId="30" xfId="0" applyNumberFormat="1" applyFont="1" applyFill="1" applyBorder="1" applyAlignment="1">
      <alignment vertical="center" wrapText="1"/>
    </xf>
    <xf numFmtId="4" fontId="9" fillId="0" borderId="30" xfId="0" applyNumberFormat="1" applyFont="1" applyFill="1" applyBorder="1" applyAlignment="1">
      <alignment vertical="center"/>
    </xf>
    <xf numFmtId="176" fontId="9" fillId="0" borderId="52" xfId="0" applyNumberFormat="1" applyFont="1" applyFill="1" applyBorder="1" applyAlignment="1">
      <alignment vertical="center" wrapText="1"/>
    </xf>
    <xf numFmtId="49" fontId="9" fillId="0" borderId="52" xfId="1" applyNumberFormat="1" applyFont="1" applyFill="1" applyBorder="1" applyAlignment="1">
      <alignment horizontal="center" vertical="center" wrapText="1"/>
    </xf>
    <xf numFmtId="4" fontId="9" fillId="0" borderId="52" xfId="0" applyNumberFormat="1" applyFont="1" applyFill="1" applyBorder="1" applyAlignment="1">
      <alignment vertical="center" wrapText="1"/>
    </xf>
    <xf numFmtId="4" fontId="9" fillId="0" borderId="52" xfId="0" applyNumberFormat="1" applyFont="1" applyFill="1" applyBorder="1" applyAlignment="1">
      <alignment vertical="center"/>
    </xf>
    <xf numFmtId="4" fontId="9" fillId="0" borderId="65" xfId="0" applyNumberFormat="1" applyFont="1" applyFill="1" applyBorder="1" applyAlignment="1">
      <alignment vertical="center" wrapText="1"/>
    </xf>
    <xf numFmtId="4" fontId="16" fillId="0" borderId="52" xfId="0" applyNumberFormat="1" applyFont="1" applyFill="1" applyBorder="1" applyAlignment="1">
      <alignment vertical="center"/>
    </xf>
    <xf numFmtId="0" fontId="48" fillId="0" borderId="52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wrapText="1"/>
    </xf>
    <xf numFmtId="0" fontId="6" fillId="0" borderId="0" xfId="8" applyFont="1" applyFill="1" applyBorder="1" applyAlignment="1">
      <alignment horizontal="center"/>
    </xf>
    <xf numFmtId="0" fontId="6" fillId="0" borderId="0" xfId="8" applyFont="1" applyFill="1" applyAlignment="1">
      <alignment horizontal="center"/>
    </xf>
    <xf numFmtId="165" fontId="20" fillId="0" borderId="0" xfId="1" applyFont="1" applyBorder="1" applyAlignment="1">
      <alignment horizontal="center" vertical="center"/>
    </xf>
    <xf numFmtId="0" fontId="20" fillId="0" borderId="0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16" fillId="0" borderId="0" xfId="8" applyFont="1" applyFill="1" applyBorder="1" applyAlignment="1">
      <alignment horizontal="center"/>
    </xf>
    <xf numFmtId="0" fontId="16" fillId="0" borderId="0" xfId="8" applyFont="1" applyFill="1" applyAlignment="1">
      <alignment horizontal="center"/>
    </xf>
    <xf numFmtId="0" fontId="51" fillId="0" borderId="0" xfId="0" applyFont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9" applyFont="1" applyBorder="1" applyAlignment="1">
      <alignment horizontal="center" wrapText="1"/>
    </xf>
    <xf numFmtId="49" fontId="6" fillId="0" borderId="0" xfId="9" applyNumberFormat="1" applyFont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65" fontId="0" fillId="0" borderId="0" xfId="1" applyFont="1" applyFill="1" applyBorder="1" applyAlignment="1">
      <alignment horizontal="center"/>
    </xf>
    <xf numFmtId="165" fontId="10" fillId="0" borderId="0" xfId="1" applyFont="1" applyBorder="1" applyAlignment="1">
      <alignment horizontal="center" wrapText="1"/>
    </xf>
    <xf numFmtId="0" fontId="15" fillId="0" borderId="36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165" fontId="12" fillId="0" borderId="13" xfId="0" applyNumberFormat="1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17" fontId="22" fillId="0" borderId="31" xfId="0" applyNumberFormat="1" applyFont="1" applyBorder="1" applyAlignment="1">
      <alignment horizontal="center" vertical="center" wrapText="1"/>
    </xf>
    <xf numFmtId="17" fontId="22" fillId="0" borderId="38" xfId="0" applyNumberFormat="1" applyFont="1" applyBorder="1" applyAlignment="1">
      <alignment horizontal="center" vertical="center" wrapText="1"/>
    </xf>
    <xf numFmtId="17" fontId="22" fillId="0" borderId="39" xfId="0" applyNumberFormat="1" applyFont="1" applyBorder="1" applyAlignment="1">
      <alignment horizontal="center" vertical="center" wrapText="1"/>
    </xf>
    <xf numFmtId="165" fontId="12" fillId="9" borderId="36" xfId="1" applyFont="1" applyFill="1" applyBorder="1" applyAlignment="1">
      <alignment horizontal="center" wrapText="1"/>
    </xf>
    <xf numFmtId="165" fontId="10" fillId="0" borderId="30" xfId="1" applyFont="1" applyBorder="1" applyAlignment="1">
      <alignment horizontal="center"/>
    </xf>
    <xf numFmtId="165" fontId="32" fillId="8" borderId="23" xfId="1" applyFont="1" applyFill="1" applyBorder="1" applyAlignment="1">
      <alignment horizontal="center"/>
    </xf>
    <xf numFmtId="165" fontId="32" fillId="8" borderId="57" xfId="1" applyFont="1" applyFill="1" applyBorder="1" applyAlignment="1">
      <alignment horizontal="center"/>
    </xf>
    <xf numFmtId="165" fontId="32" fillId="8" borderId="58" xfId="1" applyFont="1" applyFill="1" applyBorder="1" applyAlignment="1">
      <alignment horizontal="center"/>
    </xf>
    <xf numFmtId="165" fontId="0" fillId="0" borderId="9" xfId="1" applyFont="1" applyBorder="1" applyAlignment="1">
      <alignment horizontal="center"/>
    </xf>
    <xf numFmtId="165" fontId="0" fillId="0" borderId="30" xfId="1" applyFont="1" applyBorder="1" applyAlignment="1">
      <alignment horizontal="center"/>
    </xf>
    <xf numFmtId="165" fontId="0" fillId="0" borderId="49" xfId="1" applyFont="1" applyBorder="1" applyAlignment="1">
      <alignment horizontal="center"/>
    </xf>
    <xf numFmtId="39" fontId="0" fillId="0" borderId="11" xfId="0" applyNumberFormat="1" applyBorder="1" applyAlignment="1">
      <alignment horizontal="right"/>
    </xf>
    <xf numFmtId="0" fontId="0" fillId="0" borderId="59" xfId="0" applyBorder="1" applyAlignment="1">
      <alignment horizontal="right"/>
    </xf>
    <xf numFmtId="0" fontId="0" fillId="0" borderId="50" xfId="0" applyBorder="1" applyAlignment="1">
      <alignment horizontal="right"/>
    </xf>
    <xf numFmtId="39" fontId="0" fillId="0" borderId="40" xfId="0" applyNumberFormat="1" applyBorder="1" applyAlignment="1">
      <alignment horizontal="right"/>
    </xf>
    <xf numFmtId="39" fontId="0" fillId="0" borderId="44" xfId="0" applyNumberFormat="1" applyBorder="1" applyAlignment="1">
      <alignment horizontal="right"/>
    </xf>
    <xf numFmtId="39" fontId="0" fillId="0" borderId="45" xfId="0" applyNumberFormat="1" applyBorder="1" applyAlignment="1">
      <alignment horizontal="right"/>
    </xf>
    <xf numFmtId="165" fontId="32" fillId="0" borderId="0" xfId="1" applyFont="1" applyFill="1" applyBorder="1" applyAlignment="1">
      <alignment horizontal="center"/>
    </xf>
    <xf numFmtId="0" fontId="12" fillId="8" borderId="57" xfId="0" applyFont="1" applyFill="1" applyBorder="1" applyAlignment="1">
      <alignment horizontal="center"/>
    </xf>
    <xf numFmtId="0" fontId="15" fillId="0" borderId="35" xfId="0" applyFont="1" applyBorder="1" applyAlignment="1">
      <alignment horizontal="center"/>
    </xf>
    <xf numFmtId="165" fontId="10" fillId="0" borderId="29" xfId="1" applyFont="1" applyBorder="1" applyAlignment="1">
      <alignment horizontal="center"/>
    </xf>
    <xf numFmtId="165" fontId="10" fillId="0" borderId="32" xfId="1" applyFont="1" applyBorder="1" applyAlignment="1">
      <alignment horizontal="center"/>
    </xf>
    <xf numFmtId="39" fontId="12" fillId="9" borderId="2" xfId="1" applyNumberFormat="1" applyFont="1" applyFill="1" applyBorder="1" applyAlignment="1">
      <alignment horizontal="right"/>
    </xf>
    <xf numFmtId="0" fontId="12" fillId="8" borderId="2" xfId="0" applyFont="1" applyFill="1" applyBorder="1" applyAlignment="1">
      <alignment horizontal="center"/>
    </xf>
    <xf numFmtId="165" fontId="32" fillId="8" borderId="2" xfId="1" applyFont="1" applyFill="1" applyBorder="1" applyAlignment="1">
      <alignment horizontal="center"/>
    </xf>
    <xf numFmtId="165" fontId="10" fillId="0" borderId="2" xfId="1" applyFont="1" applyBorder="1" applyAlignment="1">
      <alignment horizontal="center" wrapText="1"/>
    </xf>
    <xf numFmtId="165" fontId="0" fillId="0" borderId="2" xfId="1" applyFont="1" applyBorder="1" applyAlignment="1">
      <alignment horizontal="right"/>
    </xf>
    <xf numFmtId="165" fontId="12" fillId="9" borderId="2" xfId="1" applyFont="1" applyFill="1" applyBorder="1" applyAlignment="1">
      <alignment horizontal="center" wrapText="1"/>
    </xf>
    <xf numFmtId="165" fontId="0" fillId="0" borderId="2" xfId="1" applyFont="1" applyBorder="1" applyAlignment="1">
      <alignment horizontal="center"/>
    </xf>
    <xf numFmtId="165" fontId="10" fillId="0" borderId="2" xfId="1" applyFont="1" applyBorder="1" applyAlignment="1">
      <alignment horizontal="center"/>
    </xf>
    <xf numFmtId="0" fontId="12" fillId="9" borderId="29" xfId="0" applyFont="1" applyFill="1" applyBorder="1" applyAlignment="1">
      <alignment horizontal="center"/>
    </xf>
    <xf numFmtId="0" fontId="12" fillId="9" borderId="30" xfId="0" applyFont="1" applyFill="1" applyBorder="1" applyAlignment="1">
      <alignment horizontal="center"/>
    </xf>
    <xf numFmtId="0" fontId="12" fillId="9" borderId="32" xfId="0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0" fillId="0" borderId="43" xfId="0" applyBorder="1" applyAlignment="1">
      <alignment horizontal="center"/>
    </xf>
    <xf numFmtId="165" fontId="10" fillId="0" borderId="30" xfId="1" applyFont="1" applyBorder="1" applyAlignment="1">
      <alignment horizontal="center" wrapText="1"/>
    </xf>
    <xf numFmtId="0" fontId="10" fillId="0" borderId="55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17" fontId="22" fillId="0" borderId="20" xfId="0" applyNumberFormat="1" applyFont="1" applyBorder="1" applyAlignment="1">
      <alignment horizontal="center" vertical="center"/>
    </xf>
    <xf numFmtId="17" fontId="22" fillId="0" borderId="22" xfId="0" applyNumberFormat="1" applyFont="1" applyBorder="1" applyAlignment="1">
      <alignment horizontal="center" vertical="center"/>
    </xf>
    <xf numFmtId="17" fontId="22" fillId="0" borderId="34" xfId="0" applyNumberFormat="1" applyFont="1" applyBorder="1" applyAlignment="1">
      <alignment horizontal="center" vertical="center"/>
    </xf>
    <xf numFmtId="0" fontId="12" fillId="8" borderId="29" xfId="0" applyFont="1" applyFill="1" applyBorder="1" applyAlignment="1">
      <alignment horizontal="center"/>
    </xf>
    <xf numFmtId="0" fontId="12" fillId="8" borderId="30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165" fontId="32" fillId="8" borderId="29" xfId="1" applyFont="1" applyFill="1" applyBorder="1" applyAlignment="1">
      <alignment horizontal="center"/>
    </xf>
    <xf numFmtId="165" fontId="32" fillId="8" borderId="32" xfId="1" applyFont="1" applyFill="1" applyBorder="1" applyAlignment="1">
      <alignment horizontal="center"/>
    </xf>
    <xf numFmtId="165" fontId="0" fillId="0" borderId="29" xfId="1" applyFont="1" applyBorder="1" applyAlignment="1">
      <alignment horizontal="center"/>
    </xf>
    <xf numFmtId="165" fontId="0" fillId="0" borderId="32" xfId="1" applyFont="1" applyBorder="1" applyAlignment="1">
      <alignment horizontal="center"/>
    </xf>
    <xf numFmtId="165" fontId="10" fillId="0" borderId="29" xfId="1" applyFont="1" applyBorder="1" applyAlignment="1">
      <alignment horizontal="center" wrapText="1"/>
    </xf>
    <xf numFmtId="165" fontId="10" fillId="0" borderId="32" xfId="1" applyFont="1" applyBorder="1" applyAlignment="1">
      <alignment horizontal="center" wrapText="1"/>
    </xf>
    <xf numFmtId="39" fontId="0" fillId="0" borderId="29" xfId="1" applyNumberFormat="1" applyFont="1" applyBorder="1" applyAlignment="1">
      <alignment horizontal="right"/>
    </xf>
    <xf numFmtId="39" fontId="0" fillId="0" borderId="30" xfId="1" applyNumberFormat="1" applyFont="1" applyBorder="1" applyAlignment="1">
      <alignment horizontal="right"/>
    </xf>
    <xf numFmtId="39" fontId="0" fillId="0" borderId="32" xfId="1" applyNumberFormat="1" applyFont="1" applyBorder="1" applyAlignment="1">
      <alignment horizontal="right"/>
    </xf>
    <xf numFmtId="165" fontId="12" fillId="9" borderId="29" xfId="1" applyFont="1" applyFill="1" applyBorder="1" applyAlignment="1">
      <alignment horizontal="center" wrapText="1"/>
    </xf>
    <xf numFmtId="165" fontId="12" fillId="9" borderId="30" xfId="1" applyFont="1" applyFill="1" applyBorder="1" applyAlignment="1">
      <alignment horizontal="center" wrapText="1"/>
    </xf>
    <xf numFmtId="165" fontId="12" fillId="9" borderId="32" xfId="1" applyFont="1" applyFill="1" applyBorder="1" applyAlignment="1">
      <alignment horizontal="center" wrapText="1"/>
    </xf>
    <xf numFmtId="39" fontId="10" fillId="9" borderId="29" xfId="1" applyNumberFormat="1" applyFont="1" applyFill="1" applyBorder="1" applyAlignment="1">
      <alignment horizontal="center"/>
    </xf>
    <xf numFmtId="39" fontId="10" fillId="9" borderId="32" xfId="1" applyNumberFormat="1" applyFont="1" applyFill="1" applyBorder="1" applyAlignment="1">
      <alignment horizontal="center"/>
    </xf>
    <xf numFmtId="39" fontId="12" fillId="9" borderId="2" xfId="1" applyNumberFormat="1" applyFont="1" applyFill="1" applyBorder="1" applyAlignment="1">
      <alignment horizontal="right" vertical="center"/>
    </xf>
    <xf numFmtId="165" fontId="10" fillId="0" borderId="0" xfId="1" applyFont="1" applyBorder="1" applyAlignment="1">
      <alignment horizontal="center"/>
    </xf>
    <xf numFmtId="165" fontId="0" fillId="0" borderId="34" xfId="1" applyFont="1" applyBorder="1" applyAlignment="1">
      <alignment horizontal="left" wrapText="1"/>
    </xf>
    <xf numFmtId="165" fontId="12" fillId="9" borderId="0" xfId="1" applyFont="1" applyFill="1" applyBorder="1" applyAlignment="1">
      <alignment horizontal="center" wrapText="1"/>
    </xf>
    <xf numFmtId="165" fontId="12" fillId="9" borderId="2" xfId="1" applyFont="1" applyFill="1" applyBorder="1" applyAlignment="1">
      <alignment horizontal="left" wrapText="1"/>
    </xf>
    <xf numFmtId="0" fontId="6" fillId="0" borderId="0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/>
    </xf>
    <xf numFmtId="165" fontId="0" fillId="0" borderId="25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0" fontId="35" fillId="0" borderId="63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12" xfId="0" applyFont="1" applyBorder="1" applyAlignment="1">
      <alignment horizontal="center"/>
    </xf>
  </cellXfs>
  <cellStyles count="19">
    <cellStyle name="Comma_D2006" xfId="2"/>
    <cellStyle name="Hipervínculo" xfId="4" builtinId="8"/>
    <cellStyle name="Hipervínculo visitado 2" xfId="13"/>
    <cellStyle name="Millares" xfId="1" builtinId="3"/>
    <cellStyle name="Millares 2" xfId="5"/>
    <cellStyle name="Millares 3" xfId="14"/>
    <cellStyle name="Millares 4" xfId="16"/>
    <cellStyle name="Millares 5" xfId="18"/>
    <cellStyle name="Moneda" xfId="3" builtinId="4"/>
    <cellStyle name="Moneda 2" xfId="11"/>
    <cellStyle name="Normal" xfId="0" builtinId="0"/>
    <cellStyle name="Normal 2" xfId="6"/>
    <cellStyle name="Normal 2 2" xfId="7"/>
    <cellStyle name="Normal 3" xfId="8"/>
    <cellStyle name="Normal 4" xfId="10"/>
    <cellStyle name="Normal 5" xfId="12"/>
    <cellStyle name="Normal 6" xfId="15"/>
    <cellStyle name="Normal 7" xfId="17"/>
    <cellStyle name="Normal_D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0</xdr:row>
      <xdr:rowOff>95250</xdr:rowOff>
    </xdr:from>
    <xdr:to>
      <xdr:col>1</xdr:col>
      <xdr:colOff>2133600</xdr:colOff>
      <xdr:row>4</xdr:row>
      <xdr:rowOff>0</xdr:rowOff>
    </xdr:to>
    <xdr:pic>
      <xdr:nvPicPr>
        <xdr:cNvPr id="704581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5250"/>
          <a:ext cx="1238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2676525</xdr:colOff>
      <xdr:row>43</xdr:row>
      <xdr:rowOff>9404</xdr:rowOff>
    </xdr:from>
    <xdr:to>
      <xdr:col>3</xdr:col>
      <xdr:colOff>461376</xdr:colOff>
      <xdr:row>46</xdr:row>
      <xdr:rowOff>161200</xdr:rowOff>
    </xdr:to>
    <xdr:sp macro="" textlink="">
      <xdr:nvSpPr>
        <xdr:cNvPr id="5" name="3 CuadroTexto"/>
        <xdr:cNvSpPr txBox="1"/>
      </xdr:nvSpPr>
      <xdr:spPr>
        <a:xfrm>
          <a:off x="3771900" y="8467604"/>
          <a:ext cx="2242551" cy="63757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Lic. Rodolfo S. Nuñez O.</a:t>
          </a:r>
          <a:endParaRPr lang="es-ES" sz="1200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s-ES" sz="12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Enc. Depto.</a:t>
          </a:r>
          <a:r>
            <a:rPr lang="es-ES" sz="12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F</a:t>
          </a:r>
          <a:r>
            <a:rPr lang="es-ES" sz="12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inanciero</a:t>
          </a:r>
          <a:r>
            <a:rPr lang="es-ES" sz="1200">
              <a:latin typeface="Times New Roman" pitchFamily="18" charset="0"/>
              <a:cs typeface="Times New Roman" pitchFamily="18" charset="0"/>
            </a:rPr>
            <a:t> </a:t>
          </a:r>
        </a:p>
      </xdr:txBody>
    </xdr:sp>
    <xdr:clientData/>
  </xdr:twoCellAnchor>
  <xdr:twoCellAnchor>
    <xdr:from>
      <xdr:col>0</xdr:col>
      <xdr:colOff>592815</xdr:colOff>
      <xdr:row>43</xdr:row>
      <xdr:rowOff>0</xdr:rowOff>
    </xdr:from>
    <xdr:to>
      <xdr:col>1</xdr:col>
      <xdr:colOff>1756342</xdr:colOff>
      <xdr:row>46</xdr:row>
      <xdr:rowOff>47594</xdr:rowOff>
    </xdr:to>
    <xdr:sp macro="" textlink="">
      <xdr:nvSpPr>
        <xdr:cNvPr id="6" name="3 CuadroTexto"/>
        <xdr:cNvSpPr txBox="1"/>
      </xdr:nvSpPr>
      <xdr:spPr>
        <a:xfrm>
          <a:off x="592815" y="8458200"/>
          <a:ext cx="2258902" cy="53336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200"/>
            </a:lnSpc>
          </a:pPr>
          <a:r>
            <a:rPr lang="es-ES" sz="1200" b="1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Lic. Renald Matos</a:t>
          </a:r>
          <a:r>
            <a:rPr lang="es-ES" sz="1200" b="1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s-ES" sz="1200">
              <a:latin typeface="Times New Roman" pitchFamily="18" charset="0"/>
              <a:cs typeface="Times New Roman" pitchFamily="18" charset="0"/>
            </a:rPr>
            <a:t> </a:t>
          </a:r>
        </a:p>
        <a:p>
          <a:pPr algn="ctr">
            <a:lnSpc>
              <a:spcPts val="1200"/>
            </a:lnSpc>
          </a:pPr>
          <a:r>
            <a:rPr lang="es-ES" sz="12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Contador Dpto Financiero</a:t>
          </a:r>
          <a:endParaRPr lang="es-ES" sz="12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1914525</xdr:colOff>
      <xdr:row>0</xdr:row>
      <xdr:rowOff>38100</xdr:rowOff>
    </xdr:from>
    <xdr:to>
      <xdr:col>0</xdr:col>
      <xdr:colOff>3324225</xdr:colOff>
      <xdr:row>4</xdr:row>
      <xdr:rowOff>76200</xdr:rowOff>
    </xdr:to>
    <xdr:pic>
      <xdr:nvPicPr>
        <xdr:cNvPr id="714798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38100"/>
          <a:ext cx="1409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25</xdr:row>
      <xdr:rowOff>123825</xdr:rowOff>
    </xdr:from>
    <xdr:to>
      <xdr:col>0</xdr:col>
      <xdr:colOff>3695700</xdr:colOff>
      <xdr:row>32</xdr:row>
      <xdr:rowOff>38100</xdr:rowOff>
    </xdr:to>
    <xdr:pic>
      <xdr:nvPicPr>
        <xdr:cNvPr id="714799" name="Imagen 1" descr="http://www.puertoplatahabla.com/editor/assets/conani-anuncia-acto-central-por-su-30-aniversario-300x22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72075"/>
          <a:ext cx="2219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0</xdr:rowOff>
    </xdr:from>
    <xdr:to>
      <xdr:col>6</xdr:col>
      <xdr:colOff>0</xdr:colOff>
      <xdr:row>2</xdr:row>
      <xdr:rowOff>142875</xdr:rowOff>
    </xdr:to>
    <xdr:pic>
      <xdr:nvPicPr>
        <xdr:cNvPr id="715799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0"/>
          <a:ext cx="9620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2066925</xdr:colOff>
      <xdr:row>192</xdr:row>
      <xdr:rowOff>238125</xdr:rowOff>
    </xdr:from>
    <xdr:to>
      <xdr:col>6</xdr:col>
      <xdr:colOff>485775</xdr:colOff>
      <xdr:row>195</xdr:row>
      <xdr:rowOff>95250</xdr:rowOff>
    </xdr:to>
    <xdr:pic>
      <xdr:nvPicPr>
        <xdr:cNvPr id="716823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63722250"/>
          <a:ext cx="15525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676275</xdr:colOff>
      <xdr:row>0</xdr:row>
      <xdr:rowOff>95250</xdr:rowOff>
    </xdr:from>
    <xdr:to>
      <xdr:col>13</xdr:col>
      <xdr:colOff>247650</xdr:colOff>
      <xdr:row>5</xdr:row>
      <xdr:rowOff>85725</xdr:rowOff>
    </xdr:to>
    <xdr:pic>
      <xdr:nvPicPr>
        <xdr:cNvPr id="717847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95250"/>
          <a:ext cx="1447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0</xdr:rowOff>
    </xdr:from>
    <xdr:to>
      <xdr:col>4</xdr:col>
      <xdr:colOff>304800</xdr:colOff>
      <xdr:row>4</xdr:row>
      <xdr:rowOff>152400</xdr:rowOff>
    </xdr:to>
    <xdr:pic>
      <xdr:nvPicPr>
        <xdr:cNvPr id="718871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0"/>
          <a:ext cx="1447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85725</xdr:colOff>
      <xdr:row>2</xdr:row>
      <xdr:rowOff>57150</xdr:rowOff>
    </xdr:from>
    <xdr:to>
      <xdr:col>22</xdr:col>
      <xdr:colOff>0</xdr:colOff>
      <xdr:row>5</xdr:row>
      <xdr:rowOff>142875</xdr:rowOff>
    </xdr:to>
    <xdr:pic>
      <xdr:nvPicPr>
        <xdr:cNvPr id="721989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81000"/>
          <a:ext cx="1038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247650</xdr:colOff>
      <xdr:row>40</xdr:row>
      <xdr:rowOff>9525</xdr:rowOff>
    </xdr:from>
    <xdr:to>
      <xdr:col>27</xdr:col>
      <xdr:colOff>695325</xdr:colOff>
      <xdr:row>44</xdr:row>
      <xdr:rowOff>152400</xdr:rowOff>
    </xdr:to>
    <xdr:pic>
      <xdr:nvPicPr>
        <xdr:cNvPr id="721990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3625" y="9039225"/>
          <a:ext cx="1381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457200</xdr:colOff>
      <xdr:row>40</xdr:row>
      <xdr:rowOff>152400</xdr:rowOff>
    </xdr:from>
    <xdr:to>
      <xdr:col>46</xdr:col>
      <xdr:colOff>85725</xdr:colOff>
      <xdr:row>45</xdr:row>
      <xdr:rowOff>0</xdr:rowOff>
    </xdr:to>
    <xdr:pic>
      <xdr:nvPicPr>
        <xdr:cNvPr id="721991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9225" y="9182100"/>
          <a:ext cx="1209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2895600</xdr:colOff>
      <xdr:row>0</xdr:row>
      <xdr:rowOff>0</xdr:rowOff>
    </xdr:from>
    <xdr:to>
      <xdr:col>1</xdr:col>
      <xdr:colOff>0</xdr:colOff>
      <xdr:row>2</xdr:row>
      <xdr:rowOff>123825</xdr:rowOff>
    </xdr:to>
    <xdr:pic>
      <xdr:nvPicPr>
        <xdr:cNvPr id="722967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2533649</xdr:colOff>
      <xdr:row>0</xdr:row>
      <xdr:rowOff>38099</xdr:rowOff>
    </xdr:from>
    <xdr:to>
      <xdr:col>5</xdr:col>
      <xdr:colOff>574547</xdr:colOff>
      <xdr:row>5</xdr:row>
      <xdr:rowOff>19049</xdr:rowOff>
    </xdr:to>
    <xdr:pic>
      <xdr:nvPicPr>
        <xdr:cNvPr id="2" name="1 Imagen" descr="Logo CONA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4" y="200024"/>
          <a:ext cx="1612773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atos/AppData/Local/Microsoft/Windows/INetCache/Content.Outlook/N1HA9BBK/ESTADO%20FINANCIERO/CIERRE%20ESTADO%20FINANCIERO%20%202016-2017/ESTADOS%20FINANCIERO%20ENERO%20HASTA%20DICIEMBRE%202016-2017%20DEl%2024%20ENERO%20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ultado año 2017-2016 "/>
      <sheetName val="balance general 2017-2016"/>
      <sheetName val="Estado de Cambio de Patrimonio"/>
      <sheetName val="Estado de Flujo de Efectivo"/>
      <sheetName val="BIENES EN USO "/>
      <sheetName val=" ACUMULADO AL 2017"/>
      <sheetName val="Hoja2"/>
      <sheetName val="2017 PRESENTACION"/>
      <sheetName val="Hoja4"/>
      <sheetName val="NOTA 3"/>
      <sheetName val="AMORTIZACION"/>
      <sheetName val="inventario"/>
      <sheetName val="NOTA 8"/>
      <sheetName val="CXP"/>
      <sheetName val="CXP operaciones"/>
      <sheetName val="2.1"/>
      <sheetName val="2.2"/>
      <sheetName val="2.3"/>
      <sheetName val="5"/>
      <sheetName val="patrimoni con nostas de ajuste"/>
      <sheetName val="6"/>
      <sheetName val="ANEX 6"/>
      <sheetName val="6.1"/>
      <sheetName val="6.2"/>
      <sheetName val="ANEXO 6.2"/>
      <sheetName val="6.3"/>
      <sheetName val="Hoja1"/>
      <sheetName val="7.1"/>
      <sheetName val="7.2"/>
      <sheetName val="7.3"/>
      <sheetName val="subvenciones"/>
      <sheetName val="Hoja5"/>
      <sheetName val="7.4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G14">
            <v>15662811.23</v>
          </cell>
          <cell r="H14">
            <v>1122689.9110000003</v>
          </cell>
        </row>
        <row r="19">
          <cell r="G19">
            <v>50140800.210000001</v>
          </cell>
          <cell r="H19">
            <v>11209932.121700002</v>
          </cell>
        </row>
        <row r="22">
          <cell r="G22">
            <v>760071.05</v>
          </cell>
          <cell r="H22">
            <v>57191.680999999997</v>
          </cell>
        </row>
        <row r="32">
          <cell r="G32">
            <v>73770356.940000013</v>
          </cell>
          <cell r="H32">
            <v>6162517.4230000013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57"/>
  <sheetViews>
    <sheetView showGridLines="0" topLeftCell="A10" workbookViewId="0">
      <selection activeCell="F26" sqref="F26"/>
    </sheetView>
  </sheetViews>
  <sheetFormatPr baseColWidth="10" defaultRowHeight="12.75" x14ac:dyDescent="0.2"/>
  <cols>
    <col min="1" max="1" width="16.42578125" style="14" customWidth="1"/>
    <col min="2" max="2" width="51.42578125" style="14" customWidth="1"/>
    <col min="3" max="3" width="15.42578125" style="14" bestFit="1" customWidth="1"/>
    <col min="4" max="4" width="16.5703125" style="14" customWidth="1"/>
    <col min="5" max="5" width="13.7109375" style="14" bestFit="1" customWidth="1"/>
    <col min="6" max="6" width="24.7109375" style="14" customWidth="1"/>
    <col min="7" max="256" width="9.140625" style="14" customWidth="1"/>
    <col min="257" max="16384" width="11.42578125" style="14"/>
  </cols>
  <sheetData>
    <row r="1" spans="1:6" s="9" customFormat="1" ht="14.25" customHeight="1" x14ac:dyDescent="0.2">
      <c r="B1" s="8"/>
      <c r="C1" s="8"/>
    </row>
    <row r="2" spans="1:6" s="9" customFormat="1" ht="14.25" customHeight="1" x14ac:dyDescent="0.2">
      <c r="B2" s="8"/>
      <c r="C2" s="8"/>
    </row>
    <row r="3" spans="1:6" s="9" customFormat="1" ht="14.25" customHeight="1" x14ac:dyDescent="0.2">
      <c r="B3" s="8"/>
      <c r="C3" s="8"/>
    </row>
    <row r="4" spans="1:6" s="9" customFormat="1" ht="20.25" customHeight="1" x14ac:dyDescent="0.2">
      <c r="B4" s="8"/>
      <c r="C4" s="8"/>
    </row>
    <row r="5" spans="1:6" s="9" customFormat="1" ht="17.25" customHeight="1" x14ac:dyDescent="0.25">
      <c r="A5" s="607" t="s">
        <v>1</v>
      </c>
      <c r="B5" s="607"/>
      <c r="C5" s="607"/>
    </row>
    <row r="6" spans="1:6" s="9" customFormat="1" ht="14.25" customHeight="1" x14ac:dyDescent="0.25">
      <c r="A6" s="607" t="s">
        <v>83</v>
      </c>
      <c r="B6" s="607"/>
      <c r="C6" s="607"/>
    </row>
    <row r="7" spans="1:6" s="9" customFormat="1" ht="14.25" customHeight="1" x14ac:dyDescent="0.25">
      <c r="A7" s="607" t="s">
        <v>523</v>
      </c>
      <c r="B7" s="607"/>
      <c r="C7" s="607"/>
    </row>
    <row r="8" spans="1:6" s="9" customFormat="1" ht="14.25" customHeight="1" x14ac:dyDescent="0.25">
      <c r="A8" s="608" t="s">
        <v>0</v>
      </c>
      <c r="B8" s="608"/>
      <c r="C8" s="608"/>
    </row>
    <row r="9" spans="1:6" ht="14.25" customHeight="1" x14ac:dyDescent="0.2">
      <c r="B9" s="171"/>
    </row>
    <row r="10" spans="1:6" ht="14.25" x14ac:dyDescent="0.2">
      <c r="B10" s="375" t="s">
        <v>84</v>
      </c>
      <c r="C10" s="455">
        <v>2021</v>
      </c>
      <c r="F10" s="257"/>
    </row>
    <row r="11" spans="1:6" ht="15" x14ac:dyDescent="0.25">
      <c r="B11" s="375" t="s">
        <v>85</v>
      </c>
      <c r="C11" s="379"/>
    </row>
    <row r="12" spans="1:6" ht="15" x14ac:dyDescent="0.2">
      <c r="B12" s="376" t="s">
        <v>86</v>
      </c>
      <c r="C12" s="380" t="e">
        <f>+#REF!</f>
        <v>#REF!</v>
      </c>
      <c r="F12" s="71"/>
    </row>
    <row r="13" spans="1:6" ht="15" x14ac:dyDescent="0.2">
      <c r="B13" s="376" t="s">
        <v>524</v>
      </c>
      <c r="C13" s="380" t="e">
        <f>+#REF!</f>
        <v>#REF!</v>
      </c>
    </row>
    <row r="14" spans="1:6" ht="15.75" thickBot="1" x14ac:dyDescent="0.25">
      <c r="B14" s="376" t="s">
        <v>113</v>
      </c>
      <c r="C14" s="381" t="e">
        <f>+#REF!</f>
        <v>#REF!</v>
      </c>
      <c r="F14" s="71"/>
    </row>
    <row r="15" spans="1:6" ht="15" thickTop="1" x14ac:dyDescent="0.2">
      <c r="B15" s="375" t="s">
        <v>87</v>
      </c>
      <c r="C15" s="382" t="e">
        <f>SUM(C12:C14)</f>
        <v>#REF!</v>
      </c>
    </row>
    <row r="16" spans="1:6" ht="15" x14ac:dyDescent="0.25">
      <c r="B16" s="375"/>
      <c r="C16" s="379"/>
    </row>
    <row r="17" spans="2:6" ht="15" x14ac:dyDescent="0.25">
      <c r="B17" s="375" t="s">
        <v>88</v>
      </c>
      <c r="C17" s="379"/>
    </row>
    <row r="18" spans="2:6" ht="15" x14ac:dyDescent="0.2">
      <c r="B18" s="376" t="s">
        <v>114</v>
      </c>
      <c r="C18" s="383" t="e">
        <f>+#REF!</f>
        <v>#REF!</v>
      </c>
      <c r="F18" s="172"/>
    </row>
    <row r="19" spans="2:6" ht="15" x14ac:dyDescent="0.2">
      <c r="B19" s="376" t="s">
        <v>525</v>
      </c>
      <c r="C19" s="383" t="e">
        <f>+#REF!</f>
        <v>#REF!</v>
      </c>
      <c r="F19" s="113"/>
    </row>
    <row r="20" spans="2:6" ht="15" thickBot="1" x14ac:dyDescent="0.25">
      <c r="B20" s="375" t="s">
        <v>89</v>
      </c>
      <c r="C20" s="384" t="e">
        <f>SUM(C18:C19)</f>
        <v>#REF!</v>
      </c>
    </row>
    <row r="21" spans="2:6" ht="15.75" thickTop="1" x14ac:dyDescent="0.25">
      <c r="B21" s="375"/>
      <c r="C21" s="379"/>
      <c r="F21" s="113"/>
    </row>
    <row r="22" spans="2:6" ht="15" thickBot="1" x14ac:dyDescent="0.25">
      <c r="B22" s="375" t="s">
        <v>90</v>
      </c>
      <c r="C22" s="384" t="e">
        <f>+C15+C20</f>
        <v>#REF!</v>
      </c>
      <c r="F22" s="113"/>
    </row>
    <row r="23" spans="2:6" ht="15" customHeight="1" thickTop="1" x14ac:dyDescent="0.25">
      <c r="B23" s="377" t="s">
        <v>101</v>
      </c>
      <c r="C23" s="379"/>
      <c r="D23" s="113"/>
      <c r="F23" s="71"/>
    </row>
    <row r="24" spans="2:6" ht="15" x14ac:dyDescent="0.25">
      <c r="B24" s="375" t="s">
        <v>102</v>
      </c>
      <c r="C24" s="379"/>
      <c r="D24" s="71"/>
      <c r="F24" s="71"/>
    </row>
    <row r="25" spans="2:6" ht="15" x14ac:dyDescent="0.2">
      <c r="B25" s="376" t="s">
        <v>115</v>
      </c>
      <c r="C25" s="380" t="e">
        <f>+#REF!</f>
        <v>#REF!</v>
      </c>
    </row>
    <row r="26" spans="2:6" ht="15" thickBot="1" x14ac:dyDescent="0.25">
      <c r="B26" s="375" t="s">
        <v>91</v>
      </c>
      <c r="C26" s="385" t="e">
        <f>SUM(C25)</f>
        <v>#REF!</v>
      </c>
    </row>
    <row r="27" spans="2:6" ht="15" thickTop="1" x14ac:dyDescent="0.2">
      <c r="B27" s="375"/>
      <c r="C27" s="386"/>
    </row>
    <row r="28" spans="2:6" ht="15" x14ac:dyDescent="0.25">
      <c r="B28" s="375" t="s">
        <v>103</v>
      </c>
      <c r="C28" s="379"/>
    </row>
    <row r="29" spans="2:6" ht="14.25" x14ac:dyDescent="0.2">
      <c r="B29" s="375" t="s">
        <v>104</v>
      </c>
      <c r="C29" s="387">
        <v>0</v>
      </c>
    </row>
    <row r="30" spans="2:6" ht="14.25" x14ac:dyDescent="0.2">
      <c r="B30" s="375"/>
      <c r="C30" s="388">
        <v>0</v>
      </c>
    </row>
    <row r="31" spans="2:6" ht="15" thickBot="1" x14ac:dyDescent="0.25">
      <c r="B31" s="375" t="s">
        <v>105</v>
      </c>
      <c r="C31" s="385" t="e">
        <f>+C26+C30</f>
        <v>#REF!</v>
      </c>
    </row>
    <row r="32" spans="2:6" ht="15" thickTop="1" x14ac:dyDescent="0.2">
      <c r="B32" s="375"/>
      <c r="C32" s="386"/>
    </row>
    <row r="33" spans="2:4" ht="15" x14ac:dyDescent="0.25">
      <c r="B33" s="375" t="s">
        <v>116</v>
      </c>
      <c r="C33" s="379"/>
    </row>
    <row r="34" spans="2:4" ht="15" x14ac:dyDescent="0.25">
      <c r="B34" s="376" t="s">
        <v>92</v>
      </c>
      <c r="C34" s="446" t="e">
        <f>+#REF!</f>
        <v>#REF!</v>
      </c>
    </row>
    <row r="35" spans="2:4" ht="30" x14ac:dyDescent="0.25">
      <c r="B35" s="378" t="s">
        <v>93</v>
      </c>
      <c r="C35" s="446" t="e">
        <f>+#REF!</f>
        <v>#REF!</v>
      </c>
    </row>
    <row r="36" spans="2:4" ht="30" x14ac:dyDescent="0.25">
      <c r="B36" s="378" t="s">
        <v>112</v>
      </c>
      <c r="C36" s="286" t="e">
        <f>+#REF!</f>
        <v>#REF!</v>
      </c>
    </row>
    <row r="37" spans="2:4" ht="14.25" x14ac:dyDescent="0.2">
      <c r="B37" s="375" t="s">
        <v>96</v>
      </c>
      <c r="C37" s="389" t="e">
        <f>SUM(C34:C36)</f>
        <v>#REF!</v>
      </c>
    </row>
    <row r="38" spans="2:4" ht="15" thickBot="1" x14ac:dyDescent="0.25">
      <c r="B38" s="375" t="s">
        <v>94</v>
      </c>
      <c r="C38" s="384" t="e">
        <f>+C26+C34+C36+C35</f>
        <v>#REF!</v>
      </c>
    </row>
    <row r="39" spans="2:4" ht="13.5" thickTop="1" x14ac:dyDescent="0.2">
      <c r="C39" s="258"/>
      <c r="D39" s="173"/>
    </row>
    <row r="40" spans="2:4" x14ac:dyDescent="0.2">
      <c r="C40" s="258"/>
      <c r="D40" s="173"/>
    </row>
    <row r="42" spans="2:4" x14ac:dyDescent="0.2">
      <c r="D42" s="174"/>
    </row>
    <row r="57" spans="5:5" x14ac:dyDescent="0.2">
      <c r="E57"/>
    </row>
  </sheetData>
  <mergeCells count="4">
    <mergeCell ref="A5:C5"/>
    <mergeCell ref="A6:C6"/>
    <mergeCell ref="A7:C7"/>
    <mergeCell ref="A8:C8"/>
  </mergeCells>
  <pageMargins left="0.7" right="0.7" top="0.75" bottom="0.75" header="0.3" footer="0.3"/>
  <pageSetup scale="92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97"/>
  <sheetViews>
    <sheetView tabSelected="1" topLeftCell="A72" workbookViewId="0">
      <selection activeCell="G84" sqref="G84"/>
    </sheetView>
  </sheetViews>
  <sheetFormatPr baseColWidth="10" defaultColWidth="9.140625" defaultRowHeight="12.75" x14ac:dyDescent="0.2"/>
  <cols>
    <col min="1" max="1" width="37.28515625" style="6" customWidth="1"/>
    <col min="2" max="2" width="12" customWidth="1"/>
    <col min="3" max="3" width="40" style="516" customWidth="1"/>
    <col min="4" max="4" width="12" style="459" hidden="1" customWidth="1"/>
    <col min="5" max="5" width="13.5703125" customWidth="1"/>
    <col min="6" max="6" width="15.5703125" style="459" customWidth="1"/>
    <col min="7" max="7" width="16.42578125" style="462" customWidth="1"/>
    <col min="8" max="8" width="14.28515625" style="477" customWidth="1"/>
    <col min="9" max="9" width="29.28515625" customWidth="1"/>
    <col min="10" max="10" width="23.7109375" style="3" customWidth="1"/>
    <col min="12" max="12" width="14.140625" style="1" customWidth="1"/>
    <col min="257" max="257" width="37.28515625" customWidth="1"/>
    <col min="258" max="258" width="12" customWidth="1"/>
    <col min="259" max="259" width="40" customWidth="1"/>
    <col min="260" max="260" width="0" hidden="1" customWidth="1"/>
    <col min="261" max="262" width="13.5703125" customWidth="1"/>
    <col min="263" max="263" width="15.28515625" customWidth="1"/>
    <col min="264" max="264" width="14.28515625" customWidth="1"/>
    <col min="265" max="265" width="25.42578125" customWidth="1"/>
    <col min="266" max="266" width="20.5703125" customWidth="1"/>
    <col min="513" max="513" width="37.28515625" customWidth="1"/>
    <col min="514" max="514" width="12" customWidth="1"/>
    <col min="515" max="515" width="40" customWidth="1"/>
    <col min="516" max="516" width="0" hidden="1" customWidth="1"/>
    <col min="517" max="518" width="13.5703125" customWidth="1"/>
    <col min="519" max="519" width="15.28515625" customWidth="1"/>
    <col min="520" max="520" width="14.28515625" customWidth="1"/>
    <col min="521" max="521" width="25.42578125" customWidth="1"/>
    <col min="522" max="522" width="20.5703125" customWidth="1"/>
    <col min="769" max="769" width="37.28515625" customWidth="1"/>
    <col min="770" max="770" width="12" customWidth="1"/>
    <col min="771" max="771" width="40" customWidth="1"/>
    <col min="772" max="772" width="0" hidden="1" customWidth="1"/>
    <col min="773" max="774" width="13.5703125" customWidth="1"/>
    <col min="775" max="775" width="15.28515625" customWidth="1"/>
    <col min="776" max="776" width="14.28515625" customWidth="1"/>
    <col min="777" max="777" width="25.42578125" customWidth="1"/>
    <col min="778" max="778" width="20.5703125" customWidth="1"/>
    <col min="1025" max="1025" width="37.28515625" customWidth="1"/>
    <col min="1026" max="1026" width="12" customWidth="1"/>
    <col min="1027" max="1027" width="40" customWidth="1"/>
    <col min="1028" max="1028" width="0" hidden="1" customWidth="1"/>
    <col min="1029" max="1030" width="13.5703125" customWidth="1"/>
    <col min="1031" max="1031" width="15.28515625" customWidth="1"/>
    <col min="1032" max="1032" width="14.28515625" customWidth="1"/>
    <col min="1033" max="1033" width="25.42578125" customWidth="1"/>
    <col min="1034" max="1034" width="20.5703125" customWidth="1"/>
    <col min="1281" max="1281" width="37.28515625" customWidth="1"/>
    <col min="1282" max="1282" width="12" customWidth="1"/>
    <col min="1283" max="1283" width="40" customWidth="1"/>
    <col min="1284" max="1284" width="0" hidden="1" customWidth="1"/>
    <col min="1285" max="1286" width="13.5703125" customWidth="1"/>
    <col min="1287" max="1287" width="15.28515625" customWidth="1"/>
    <col min="1288" max="1288" width="14.28515625" customWidth="1"/>
    <col min="1289" max="1289" width="25.42578125" customWidth="1"/>
    <col min="1290" max="1290" width="20.5703125" customWidth="1"/>
    <col min="1537" max="1537" width="37.28515625" customWidth="1"/>
    <col min="1538" max="1538" width="12" customWidth="1"/>
    <col min="1539" max="1539" width="40" customWidth="1"/>
    <col min="1540" max="1540" width="0" hidden="1" customWidth="1"/>
    <col min="1541" max="1542" width="13.5703125" customWidth="1"/>
    <col min="1543" max="1543" width="15.28515625" customWidth="1"/>
    <col min="1544" max="1544" width="14.28515625" customWidth="1"/>
    <col min="1545" max="1545" width="25.42578125" customWidth="1"/>
    <col min="1546" max="1546" width="20.5703125" customWidth="1"/>
    <col min="1793" max="1793" width="37.28515625" customWidth="1"/>
    <col min="1794" max="1794" width="12" customWidth="1"/>
    <col min="1795" max="1795" width="40" customWidth="1"/>
    <col min="1796" max="1796" width="0" hidden="1" customWidth="1"/>
    <col min="1797" max="1798" width="13.5703125" customWidth="1"/>
    <col min="1799" max="1799" width="15.28515625" customWidth="1"/>
    <col min="1800" max="1800" width="14.28515625" customWidth="1"/>
    <col min="1801" max="1801" width="25.42578125" customWidth="1"/>
    <col min="1802" max="1802" width="20.5703125" customWidth="1"/>
    <col min="2049" max="2049" width="37.28515625" customWidth="1"/>
    <col min="2050" max="2050" width="12" customWidth="1"/>
    <col min="2051" max="2051" width="40" customWidth="1"/>
    <col min="2052" max="2052" width="0" hidden="1" customWidth="1"/>
    <col min="2053" max="2054" width="13.5703125" customWidth="1"/>
    <col min="2055" max="2055" width="15.28515625" customWidth="1"/>
    <col min="2056" max="2056" width="14.28515625" customWidth="1"/>
    <col min="2057" max="2057" width="25.42578125" customWidth="1"/>
    <col min="2058" max="2058" width="20.5703125" customWidth="1"/>
    <col min="2305" max="2305" width="37.28515625" customWidth="1"/>
    <col min="2306" max="2306" width="12" customWidth="1"/>
    <col min="2307" max="2307" width="40" customWidth="1"/>
    <col min="2308" max="2308" width="0" hidden="1" customWidth="1"/>
    <col min="2309" max="2310" width="13.5703125" customWidth="1"/>
    <col min="2311" max="2311" width="15.28515625" customWidth="1"/>
    <col min="2312" max="2312" width="14.28515625" customWidth="1"/>
    <col min="2313" max="2313" width="25.42578125" customWidth="1"/>
    <col min="2314" max="2314" width="20.5703125" customWidth="1"/>
    <col min="2561" max="2561" width="37.28515625" customWidth="1"/>
    <col min="2562" max="2562" width="12" customWidth="1"/>
    <col min="2563" max="2563" width="40" customWidth="1"/>
    <col min="2564" max="2564" width="0" hidden="1" customWidth="1"/>
    <col min="2565" max="2566" width="13.5703125" customWidth="1"/>
    <col min="2567" max="2567" width="15.28515625" customWidth="1"/>
    <col min="2568" max="2568" width="14.28515625" customWidth="1"/>
    <col min="2569" max="2569" width="25.42578125" customWidth="1"/>
    <col min="2570" max="2570" width="20.5703125" customWidth="1"/>
    <col min="2817" max="2817" width="37.28515625" customWidth="1"/>
    <col min="2818" max="2818" width="12" customWidth="1"/>
    <col min="2819" max="2819" width="40" customWidth="1"/>
    <col min="2820" max="2820" width="0" hidden="1" customWidth="1"/>
    <col min="2821" max="2822" width="13.5703125" customWidth="1"/>
    <col min="2823" max="2823" width="15.28515625" customWidth="1"/>
    <col min="2824" max="2824" width="14.28515625" customWidth="1"/>
    <col min="2825" max="2825" width="25.42578125" customWidth="1"/>
    <col min="2826" max="2826" width="20.5703125" customWidth="1"/>
    <col min="3073" max="3073" width="37.28515625" customWidth="1"/>
    <col min="3074" max="3074" width="12" customWidth="1"/>
    <col min="3075" max="3075" width="40" customWidth="1"/>
    <col min="3076" max="3076" width="0" hidden="1" customWidth="1"/>
    <col min="3077" max="3078" width="13.5703125" customWidth="1"/>
    <col min="3079" max="3079" width="15.28515625" customWidth="1"/>
    <col min="3080" max="3080" width="14.28515625" customWidth="1"/>
    <col min="3081" max="3081" width="25.42578125" customWidth="1"/>
    <col min="3082" max="3082" width="20.5703125" customWidth="1"/>
    <col min="3329" max="3329" width="37.28515625" customWidth="1"/>
    <col min="3330" max="3330" width="12" customWidth="1"/>
    <col min="3331" max="3331" width="40" customWidth="1"/>
    <col min="3332" max="3332" width="0" hidden="1" customWidth="1"/>
    <col min="3333" max="3334" width="13.5703125" customWidth="1"/>
    <col min="3335" max="3335" width="15.28515625" customWidth="1"/>
    <col min="3336" max="3336" width="14.28515625" customWidth="1"/>
    <col min="3337" max="3337" width="25.42578125" customWidth="1"/>
    <col min="3338" max="3338" width="20.5703125" customWidth="1"/>
    <col min="3585" max="3585" width="37.28515625" customWidth="1"/>
    <col min="3586" max="3586" width="12" customWidth="1"/>
    <col min="3587" max="3587" width="40" customWidth="1"/>
    <col min="3588" max="3588" width="0" hidden="1" customWidth="1"/>
    <col min="3589" max="3590" width="13.5703125" customWidth="1"/>
    <col min="3591" max="3591" width="15.28515625" customWidth="1"/>
    <col min="3592" max="3592" width="14.28515625" customWidth="1"/>
    <col min="3593" max="3593" width="25.42578125" customWidth="1"/>
    <col min="3594" max="3594" width="20.5703125" customWidth="1"/>
    <col min="3841" max="3841" width="37.28515625" customWidth="1"/>
    <col min="3842" max="3842" width="12" customWidth="1"/>
    <col min="3843" max="3843" width="40" customWidth="1"/>
    <col min="3844" max="3844" width="0" hidden="1" customWidth="1"/>
    <col min="3845" max="3846" width="13.5703125" customWidth="1"/>
    <col min="3847" max="3847" width="15.28515625" customWidth="1"/>
    <col min="3848" max="3848" width="14.28515625" customWidth="1"/>
    <col min="3849" max="3849" width="25.42578125" customWidth="1"/>
    <col min="3850" max="3850" width="20.5703125" customWidth="1"/>
    <col min="4097" max="4097" width="37.28515625" customWidth="1"/>
    <col min="4098" max="4098" width="12" customWidth="1"/>
    <col min="4099" max="4099" width="40" customWidth="1"/>
    <col min="4100" max="4100" width="0" hidden="1" customWidth="1"/>
    <col min="4101" max="4102" width="13.5703125" customWidth="1"/>
    <col min="4103" max="4103" width="15.28515625" customWidth="1"/>
    <col min="4104" max="4104" width="14.28515625" customWidth="1"/>
    <col min="4105" max="4105" width="25.42578125" customWidth="1"/>
    <col min="4106" max="4106" width="20.5703125" customWidth="1"/>
    <col min="4353" max="4353" width="37.28515625" customWidth="1"/>
    <col min="4354" max="4354" width="12" customWidth="1"/>
    <col min="4355" max="4355" width="40" customWidth="1"/>
    <col min="4356" max="4356" width="0" hidden="1" customWidth="1"/>
    <col min="4357" max="4358" width="13.5703125" customWidth="1"/>
    <col min="4359" max="4359" width="15.28515625" customWidth="1"/>
    <col min="4360" max="4360" width="14.28515625" customWidth="1"/>
    <col min="4361" max="4361" width="25.42578125" customWidth="1"/>
    <col min="4362" max="4362" width="20.5703125" customWidth="1"/>
    <col min="4609" max="4609" width="37.28515625" customWidth="1"/>
    <col min="4610" max="4610" width="12" customWidth="1"/>
    <col min="4611" max="4611" width="40" customWidth="1"/>
    <col min="4612" max="4612" width="0" hidden="1" customWidth="1"/>
    <col min="4613" max="4614" width="13.5703125" customWidth="1"/>
    <col min="4615" max="4615" width="15.28515625" customWidth="1"/>
    <col min="4616" max="4616" width="14.28515625" customWidth="1"/>
    <col min="4617" max="4617" width="25.42578125" customWidth="1"/>
    <col min="4618" max="4618" width="20.5703125" customWidth="1"/>
    <col min="4865" max="4865" width="37.28515625" customWidth="1"/>
    <col min="4866" max="4866" width="12" customWidth="1"/>
    <col min="4867" max="4867" width="40" customWidth="1"/>
    <col min="4868" max="4868" width="0" hidden="1" customWidth="1"/>
    <col min="4869" max="4870" width="13.5703125" customWidth="1"/>
    <col min="4871" max="4871" width="15.28515625" customWidth="1"/>
    <col min="4872" max="4872" width="14.28515625" customWidth="1"/>
    <col min="4873" max="4873" width="25.42578125" customWidth="1"/>
    <col min="4874" max="4874" width="20.5703125" customWidth="1"/>
    <col min="5121" max="5121" width="37.28515625" customWidth="1"/>
    <col min="5122" max="5122" width="12" customWidth="1"/>
    <col min="5123" max="5123" width="40" customWidth="1"/>
    <col min="5124" max="5124" width="0" hidden="1" customWidth="1"/>
    <col min="5125" max="5126" width="13.5703125" customWidth="1"/>
    <col min="5127" max="5127" width="15.28515625" customWidth="1"/>
    <col min="5128" max="5128" width="14.28515625" customWidth="1"/>
    <col min="5129" max="5129" width="25.42578125" customWidth="1"/>
    <col min="5130" max="5130" width="20.5703125" customWidth="1"/>
    <col min="5377" max="5377" width="37.28515625" customWidth="1"/>
    <col min="5378" max="5378" width="12" customWidth="1"/>
    <col min="5379" max="5379" width="40" customWidth="1"/>
    <col min="5380" max="5380" width="0" hidden="1" customWidth="1"/>
    <col min="5381" max="5382" width="13.5703125" customWidth="1"/>
    <col min="5383" max="5383" width="15.28515625" customWidth="1"/>
    <col min="5384" max="5384" width="14.28515625" customWidth="1"/>
    <col min="5385" max="5385" width="25.42578125" customWidth="1"/>
    <col min="5386" max="5386" width="20.5703125" customWidth="1"/>
    <col min="5633" max="5633" width="37.28515625" customWidth="1"/>
    <col min="5634" max="5634" width="12" customWidth="1"/>
    <col min="5635" max="5635" width="40" customWidth="1"/>
    <col min="5636" max="5636" width="0" hidden="1" customWidth="1"/>
    <col min="5637" max="5638" width="13.5703125" customWidth="1"/>
    <col min="5639" max="5639" width="15.28515625" customWidth="1"/>
    <col min="5640" max="5640" width="14.28515625" customWidth="1"/>
    <col min="5641" max="5641" width="25.42578125" customWidth="1"/>
    <col min="5642" max="5642" width="20.5703125" customWidth="1"/>
    <col min="5889" max="5889" width="37.28515625" customWidth="1"/>
    <col min="5890" max="5890" width="12" customWidth="1"/>
    <col min="5891" max="5891" width="40" customWidth="1"/>
    <col min="5892" max="5892" width="0" hidden="1" customWidth="1"/>
    <col min="5893" max="5894" width="13.5703125" customWidth="1"/>
    <col min="5895" max="5895" width="15.28515625" customWidth="1"/>
    <col min="5896" max="5896" width="14.28515625" customWidth="1"/>
    <col min="5897" max="5897" width="25.42578125" customWidth="1"/>
    <col min="5898" max="5898" width="20.5703125" customWidth="1"/>
    <col min="6145" max="6145" width="37.28515625" customWidth="1"/>
    <col min="6146" max="6146" width="12" customWidth="1"/>
    <col min="6147" max="6147" width="40" customWidth="1"/>
    <col min="6148" max="6148" width="0" hidden="1" customWidth="1"/>
    <col min="6149" max="6150" width="13.5703125" customWidth="1"/>
    <col min="6151" max="6151" width="15.28515625" customWidth="1"/>
    <col min="6152" max="6152" width="14.28515625" customWidth="1"/>
    <col min="6153" max="6153" width="25.42578125" customWidth="1"/>
    <col min="6154" max="6154" width="20.5703125" customWidth="1"/>
    <col min="6401" max="6401" width="37.28515625" customWidth="1"/>
    <col min="6402" max="6402" width="12" customWidth="1"/>
    <col min="6403" max="6403" width="40" customWidth="1"/>
    <col min="6404" max="6404" width="0" hidden="1" customWidth="1"/>
    <col min="6405" max="6406" width="13.5703125" customWidth="1"/>
    <col min="6407" max="6407" width="15.28515625" customWidth="1"/>
    <col min="6408" max="6408" width="14.28515625" customWidth="1"/>
    <col min="6409" max="6409" width="25.42578125" customWidth="1"/>
    <col min="6410" max="6410" width="20.5703125" customWidth="1"/>
    <col min="6657" max="6657" width="37.28515625" customWidth="1"/>
    <col min="6658" max="6658" width="12" customWidth="1"/>
    <col min="6659" max="6659" width="40" customWidth="1"/>
    <col min="6660" max="6660" width="0" hidden="1" customWidth="1"/>
    <col min="6661" max="6662" width="13.5703125" customWidth="1"/>
    <col min="6663" max="6663" width="15.28515625" customWidth="1"/>
    <col min="6664" max="6664" width="14.28515625" customWidth="1"/>
    <col min="6665" max="6665" width="25.42578125" customWidth="1"/>
    <col min="6666" max="6666" width="20.5703125" customWidth="1"/>
    <col min="6913" max="6913" width="37.28515625" customWidth="1"/>
    <col min="6914" max="6914" width="12" customWidth="1"/>
    <col min="6915" max="6915" width="40" customWidth="1"/>
    <col min="6916" max="6916" width="0" hidden="1" customWidth="1"/>
    <col min="6917" max="6918" width="13.5703125" customWidth="1"/>
    <col min="6919" max="6919" width="15.28515625" customWidth="1"/>
    <col min="6920" max="6920" width="14.28515625" customWidth="1"/>
    <col min="6921" max="6921" width="25.42578125" customWidth="1"/>
    <col min="6922" max="6922" width="20.5703125" customWidth="1"/>
    <col min="7169" max="7169" width="37.28515625" customWidth="1"/>
    <col min="7170" max="7170" width="12" customWidth="1"/>
    <col min="7171" max="7171" width="40" customWidth="1"/>
    <col min="7172" max="7172" width="0" hidden="1" customWidth="1"/>
    <col min="7173" max="7174" width="13.5703125" customWidth="1"/>
    <col min="7175" max="7175" width="15.28515625" customWidth="1"/>
    <col min="7176" max="7176" width="14.28515625" customWidth="1"/>
    <col min="7177" max="7177" width="25.42578125" customWidth="1"/>
    <col min="7178" max="7178" width="20.5703125" customWidth="1"/>
    <col min="7425" max="7425" width="37.28515625" customWidth="1"/>
    <col min="7426" max="7426" width="12" customWidth="1"/>
    <col min="7427" max="7427" width="40" customWidth="1"/>
    <col min="7428" max="7428" width="0" hidden="1" customWidth="1"/>
    <col min="7429" max="7430" width="13.5703125" customWidth="1"/>
    <col min="7431" max="7431" width="15.28515625" customWidth="1"/>
    <col min="7432" max="7432" width="14.28515625" customWidth="1"/>
    <col min="7433" max="7433" width="25.42578125" customWidth="1"/>
    <col min="7434" max="7434" width="20.5703125" customWidth="1"/>
    <col min="7681" max="7681" width="37.28515625" customWidth="1"/>
    <col min="7682" max="7682" width="12" customWidth="1"/>
    <col min="7683" max="7683" width="40" customWidth="1"/>
    <col min="7684" max="7684" width="0" hidden="1" customWidth="1"/>
    <col min="7685" max="7686" width="13.5703125" customWidth="1"/>
    <col min="7687" max="7687" width="15.28515625" customWidth="1"/>
    <col min="7688" max="7688" width="14.28515625" customWidth="1"/>
    <col min="7689" max="7689" width="25.42578125" customWidth="1"/>
    <col min="7690" max="7690" width="20.5703125" customWidth="1"/>
    <col min="7937" max="7937" width="37.28515625" customWidth="1"/>
    <col min="7938" max="7938" width="12" customWidth="1"/>
    <col min="7939" max="7939" width="40" customWidth="1"/>
    <col min="7940" max="7940" width="0" hidden="1" customWidth="1"/>
    <col min="7941" max="7942" width="13.5703125" customWidth="1"/>
    <col min="7943" max="7943" width="15.28515625" customWidth="1"/>
    <col min="7944" max="7944" width="14.28515625" customWidth="1"/>
    <col min="7945" max="7945" width="25.42578125" customWidth="1"/>
    <col min="7946" max="7946" width="20.5703125" customWidth="1"/>
    <col min="8193" max="8193" width="37.28515625" customWidth="1"/>
    <col min="8194" max="8194" width="12" customWidth="1"/>
    <col min="8195" max="8195" width="40" customWidth="1"/>
    <col min="8196" max="8196" width="0" hidden="1" customWidth="1"/>
    <col min="8197" max="8198" width="13.5703125" customWidth="1"/>
    <col min="8199" max="8199" width="15.28515625" customWidth="1"/>
    <col min="8200" max="8200" width="14.28515625" customWidth="1"/>
    <col min="8201" max="8201" width="25.42578125" customWidth="1"/>
    <col min="8202" max="8202" width="20.5703125" customWidth="1"/>
    <col min="8449" max="8449" width="37.28515625" customWidth="1"/>
    <col min="8450" max="8450" width="12" customWidth="1"/>
    <col min="8451" max="8451" width="40" customWidth="1"/>
    <col min="8452" max="8452" width="0" hidden="1" customWidth="1"/>
    <col min="8453" max="8454" width="13.5703125" customWidth="1"/>
    <col min="8455" max="8455" width="15.28515625" customWidth="1"/>
    <col min="8456" max="8456" width="14.28515625" customWidth="1"/>
    <col min="8457" max="8457" width="25.42578125" customWidth="1"/>
    <col min="8458" max="8458" width="20.5703125" customWidth="1"/>
    <col min="8705" max="8705" width="37.28515625" customWidth="1"/>
    <col min="8706" max="8706" width="12" customWidth="1"/>
    <col min="8707" max="8707" width="40" customWidth="1"/>
    <col min="8708" max="8708" width="0" hidden="1" customWidth="1"/>
    <col min="8709" max="8710" width="13.5703125" customWidth="1"/>
    <col min="8711" max="8711" width="15.28515625" customWidth="1"/>
    <col min="8712" max="8712" width="14.28515625" customWidth="1"/>
    <col min="8713" max="8713" width="25.42578125" customWidth="1"/>
    <col min="8714" max="8714" width="20.5703125" customWidth="1"/>
    <col min="8961" max="8961" width="37.28515625" customWidth="1"/>
    <col min="8962" max="8962" width="12" customWidth="1"/>
    <col min="8963" max="8963" width="40" customWidth="1"/>
    <col min="8964" max="8964" width="0" hidden="1" customWidth="1"/>
    <col min="8965" max="8966" width="13.5703125" customWidth="1"/>
    <col min="8967" max="8967" width="15.28515625" customWidth="1"/>
    <col min="8968" max="8968" width="14.28515625" customWidth="1"/>
    <col min="8969" max="8969" width="25.42578125" customWidth="1"/>
    <col min="8970" max="8970" width="20.5703125" customWidth="1"/>
    <col min="9217" max="9217" width="37.28515625" customWidth="1"/>
    <col min="9218" max="9218" width="12" customWidth="1"/>
    <col min="9219" max="9219" width="40" customWidth="1"/>
    <col min="9220" max="9220" width="0" hidden="1" customWidth="1"/>
    <col min="9221" max="9222" width="13.5703125" customWidth="1"/>
    <col min="9223" max="9223" width="15.28515625" customWidth="1"/>
    <col min="9224" max="9224" width="14.28515625" customWidth="1"/>
    <col min="9225" max="9225" width="25.42578125" customWidth="1"/>
    <col min="9226" max="9226" width="20.5703125" customWidth="1"/>
    <col min="9473" max="9473" width="37.28515625" customWidth="1"/>
    <col min="9474" max="9474" width="12" customWidth="1"/>
    <col min="9475" max="9475" width="40" customWidth="1"/>
    <col min="9476" max="9476" width="0" hidden="1" customWidth="1"/>
    <col min="9477" max="9478" width="13.5703125" customWidth="1"/>
    <col min="9479" max="9479" width="15.28515625" customWidth="1"/>
    <col min="9480" max="9480" width="14.28515625" customWidth="1"/>
    <col min="9481" max="9481" width="25.42578125" customWidth="1"/>
    <col min="9482" max="9482" width="20.5703125" customWidth="1"/>
    <col min="9729" max="9729" width="37.28515625" customWidth="1"/>
    <col min="9730" max="9730" width="12" customWidth="1"/>
    <col min="9731" max="9731" width="40" customWidth="1"/>
    <col min="9732" max="9732" width="0" hidden="1" customWidth="1"/>
    <col min="9733" max="9734" width="13.5703125" customWidth="1"/>
    <col min="9735" max="9735" width="15.28515625" customWidth="1"/>
    <col min="9736" max="9736" width="14.28515625" customWidth="1"/>
    <col min="9737" max="9737" width="25.42578125" customWidth="1"/>
    <col min="9738" max="9738" width="20.5703125" customWidth="1"/>
    <col min="9985" max="9985" width="37.28515625" customWidth="1"/>
    <col min="9986" max="9986" width="12" customWidth="1"/>
    <col min="9987" max="9987" width="40" customWidth="1"/>
    <col min="9988" max="9988" width="0" hidden="1" customWidth="1"/>
    <col min="9989" max="9990" width="13.5703125" customWidth="1"/>
    <col min="9991" max="9991" width="15.28515625" customWidth="1"/>
    <col min="9992" max="9992" width="14.28515625" customWidth="1"/>
    <col min="9993" max="9993" width="25.42578125" customWidth="1"/>
    <col min="9994" max="9994" width="20.5703125" customWidth="1"/>
    <col min="10241" max="10241" width="37.28515625" customWidth="1"/>
    <col min="10242" max="10242" width="12" customWidth="1"/>
    <col min="10243" max="10243" width="40" customWidth="1"/>
    <col min="10244" max="10244" width="0" hidden="1" customWidth="1"/>
    <col min="10245" max="10246" width="13.5703125" customWidth="1"/>
    <col min="10247" max="10247" width="15.28515625" customWidth="1"/>
    <col min="10248" max="10248" width="14.28515625" customWidth="1"/>
    <col min="10249" max="10249" width="25.42578125" customWidth="1"/>
    <col min="10250" max="10250" width="20.5703125" customWidth="1"/>
    <col min="10497" max="10497" width="37.28515625" customWidth="1"/>
    <col min="10498" max="10498" width="12" customWidth="1"/>
    <col min="10499" max="10499" width="40" customWidth="1"/>
    <col min="10500" max="10500" width="0" hidden="1" customWidth="1"/>
    <col min="10501" max="10502" width="13.5703125" customWidth="1"/>
    <col min="10503" max="10503" width="15.28515625" customWidth="1"/>
    <col min="10504" max="10504" width="14.28515625" customWidth="1"/>
    <col min="10505" max="10505" width="25.42578125" customWidth="1"/>
    <col min="10506" max="10506" width="20.5703125" customWidth="1"/>
    <col min="10753" max="10753" width="37.28515625" customWidth="1"/>
    <col min="10754" max="10754" width="12" customWidth="1"/>
    <col min="10755" max="10755" width="40" customWidth="1"/>
    <col min="10756" max="10756" width="0" hidden="1" customWidth="1"/>
    <col min="10757" max="10758" width="13.5703125" customWidth="1"/>
    <col min="10759" max="10759" width="15.28515625" customWidth="1"/>
    <col min="10760" max="10760" width="14.28515625" customWidth="1"/>
    <col min="10761" max="10761" width="25.42578125" customWidth="1"/>
    <col min="10762" max="10762" width="20.5703125" customWidth="1"/>
    <col min="11009" max="11009" width="37.28515625" customWidth="1"/>
    <col min="11010" max="11010" width="12" customWidth="1"/>
    <col min="11011" max="11011" width="40" customWidth="1"/>
    <col min="11012" max="11012" width="0" hidden="1" customWidth="1"/>
    <col min="11013" max="11014" width="13.5703125" customWidth="1"/>
    <col min="11015" max="11015" width="15.28515625" customWidth="1"/>
    <col min="11016" max="11016" width="14.28515625" customWidth="1"/>
    <col min="11017" max="11017" width="25.42578125" customWidth="1"/>
    <col min="11018" max="11018" width="20.5703125" customWidth="1"/>
    <col min="11265" max="11265" width="37.28515625" customWidth="1"/>
    <col min="11266" max="11266" width="12" customWidth="1"/>
    <col min="11267" max="11267" width="40" customWidth="1"/>
    <col min="11268" max="11268" width="0" hidden="1" customWidth="1"/>
    <col min="11269" max="11270" width="13.5703125" customWidth="1"/>
    <col min="11271" max="11271" width="15.28515625" customWidth="1"/>
    <col min="11272" max="11272" width="14.28515625" customWidth="1"/>
    <col min="11273" max="11273" width="25.42578125" customWidth="1"/>
    <col min="11274" max="11274" width="20.5703125" customWidth="1"/>
    <col min="11521" max="11521" width="37.28515625" customWidth="1"/>
    <col min="11522" max="11522" width="12" customWidth="1"/>
    <col min="11523" max="11523" width="40" customWidth="1"/>
    <col min="11524" max="11524" width="0" hidden="1" customWidth="1"/>
    <col min="11525" max="11526" width="13.5703125" customWidth="1"/>
    <col min="11527" max="11527" width="15.28515625" customWidth="1"/>
    <col min="11528" max="11528" width="14.28515625" customWidth="1"/>
    <col min="11529" max="11529" width="25.42578125" customWidth="1"/>
    <col min="11530" max="11530" width="20.5703125" customWidth="1"/>
    <col min="11777" max="11777" width="37.28515625" customWidth="1"/>
    <col min="11778" max="11778" width="12" customWidth="1"/>
    <col min="11779" max="11779" width="40" customWidth="1"/>
    <col min="11780" max="11780" width="0" hidden="1" customWidth="1"/>
    <col min="11781" max="11782" width="13.5703125" customWidth="1"/>
    <col min="11783" max="11783" width="15.28515625" customWidth="1"/>
    <col min="11784" max="11784" width="14.28515625" customWidth="1"/>
    <col min="11785" max="11785" width="25.42578125" customWidth="1"/>
    <col min="11786" max="11786" width="20.5703125" customWidth="1"/>
    <col min="12033" max="12033" width="37.28515625" customWidth="1"/>
    <col min="12034" max="12034" width="12" customWidth="1"/>
    <col min="12035" max="12035" width="40" customWidth="1"/>
    <col min="12036" max="12036" width="0" hidden="1" customWidth="1"/>
    <col min="12037" max="12038" width="13.5703125" customWidth="1"/>
    <col min="12039" max="12039" width="15.28515625" customWidth="1"/>
    <col min="12040" max="12040" width="14.28515625" customWidth="1"/>
    <col min="12041" max="12041" width="25.42578125" customWidth="1"/>
    <col min="12042" max="12042" width="20.5703125" customWidth="1"/>
    <col min="12289" max="12289" width="37.28515625" customWidth="1"/>
    <col min="12290" max="12290" width="12" customWidth="1"/>
    <col min="12291" max="12291" width="40" customWidth="1"/>
    <col min="12292" max="12292" width="0" hidden="1" customWidth="1"/>
    <col min="12293" max="12294" width="13.5703125" customWidth="1"/>
    <col min="12295" max="12295" width="15.28515625" customWidth="1"/>
    <col min="12296" max="12296" width="14.28515625" customWidth="1"/>
    <col min="12297" max="12297" width="25.42578125" customWidth="1"/>
    <col min="12298" max="12298" width="20.5703125" customWidth="1"/>
    <col min="12545" max="12545" width="37.28515625" customWidth="1"/>
    <col min="12546" max="12546" width="12" customWidth="1"/>
    <col min="12547" max="12547" width="40" customWidth="1"/>
    <col min="12548" max="12548" width="0" hidden="1" customWidth="1"/>
    <col min="12549" max="12550" width="13.5703125" customWidth="1"/>
    <col min="12551" max="12551" width="15.28515625" customWidth="1"/>
    <col min="12552" max="12552" width="14.28515625" customWidth="1"/>
    <col min="12553" max="12553" width="25.42578125" customWidth="1"/>
    <col min="12554" max="12554" width="20.5703125" customWidth="1"/>
    <col min="12801" max="12801" width="37.28515625" customWidth="1"/>
    <col min="12802" max="12802" width="12" customWidth="1"/>
    <col min="12803" max="12803" width="40" customWidth="1"/>
    <col min="12804" max="12804" width="0" hidden="1" customWidth="1"/>
    <col min="12805" max="12806" width="13.5703125" customWidth="1"/>
    <col min="12807" max="12807" width="15.28515625" customWidth="1"/>
    <col min="12808" max="12808" width="14.28515625" customWidth="1"/>
    <col min="12809" max="12809" width="25.42578125" customWidth="1"/>
    <col min="12810" max="12810" width="20.5703125" customWidth="1"/>
    <col min="13057" max="13057" width="37.28515625" customWidth="1"/>
    <col min="13058" max="13058" width="12" customWidth="1"/>
    <col min="13059" max="13059" width="40" customWidth="1"/>
    <col min="13060" max="13060" width="0" hidden="1" customWidth="1"/>
    <col min="13061" max="13062" width="13.5703125" customWidth="1"/>
    <col min="13063" max="13063" width="15.28515625" customWidth="1"/>
    <col min="13064" max="13064" width="14.28515625" customWidth="1"/>
    <col min="13065" max="13065" width="25.42578125" customWidth="1"/>
    <col min="13066" max="13066" width="20.5703125" customWidth="1"/>
    <col min="13313" max="13313" width="37.28515625" customWidth="1"/>
    <col min="13314" max="13314" width="12" customWidth="1"/>
    <col min="13315" max="13315" width="40" customWidth="1"/>
    <col min="13316" max="13316" width="0" hidden="1" customWidth="1"/>
    <col min="13317" max="13318" width="13.5703125" customWidth="1"/>
    <col min="13319" max="13319" width="15.28515625" customWidth="1"/>
    <col min="13320" max="13320" width="14.28515625" customWidth="1"/>
    <col min="13321" max="13321" width="25.42578125" customWidth="1"/>
    <col min="13322" max="13322" width="20.5703125" customWidth="1"/>
    <col min="13569" max="13569" width="37.28515625" customWidth="1"/>
    <col min="13570" max="13570" width="12" customWidth="1"/>
    <col min="13571" max="13571" width="40" customWidth="1"/>
    <col min="13572" max="13572" width="0" hidden="1" customWidth="1"/>
    <col min="13573" max="13574" width="13.5703125" customWidth="1"/>
    <col min="13575" max="13575" width="15.28515625" customWidth="1"/>
    <col min="13576" max="13576" width="14.28515625" customWidth="1"/>
    <col min="13577" max="13577" width="25.42578125" customWidth="1"/>
    <col min="13578" max="13578" width="20.5703125" customWidth="1"/>
    <col min="13825" max="13825" width="37.28515625" customWidth="1"/>
    <col min="13826" max="13826" width="12" customWidth="1"/>
    <col min="13827" max="13827" width="40" customWidth="1"/>
    <col min="13828" max="13828" width="0" hidden="1" customWidth="1"/>
    <col min="13829" max="13830" width="13.5703125" customWidth="1"/>
    <col min="13831" max="13831" width="15.28515625" customWidth="1"/>
    <col min="13832" max="13832" width="14.28515625" customWidth="1"/>
    <col min="13833" max="13833" width="25.42578125" customWidth="1"/>
    <col min="13834" max="13834" width="20.5703125" customWidth="1"/>
    <col min="14081" max="14081" width="37.28515625" customWidth="1"/>
    <col min="14082" max="14082" width="12" customWidth="1"/>
    <col min="14083" max="14083" width="40" customWidth="1"/>
    <col min="14084" max="14084" width="0" hidden="1" customWidth="1"/>
    <col min="14085" max="14086" width="13.5703125" customWidth="1"/>
    <col min="14087" max="14087" width="15.28515625" customWidth="1"/>
    <col min="14088" max="14088" width="14.28515625" customWidth="1"/>
    <col min="14089" max="14089" width="25.42578125" customWidth="1"/>
    <col min="14090" max="14090" width="20.5703125" customWidth="1"/>
    <col min="14337" max="14337" width="37.28515625" customWidth="1"/>
    <col min="14338" max="14338" width="12" customWidth="1"/>
    <col min="14339" max="14339" width="40" customWidth="1"/>
    <col min="14340" max="14340" width="0" hidden="1" customWidth="1"/>
    <col min="14341" max="14342" width="13.5703125" customWidth="1"/>
    <col min="14343" max="14343" width="15.28515625" customWidth="1"/>
    <col min="14344" max="14344" width="14.28515625" customWidth="1"/>
    <col min="14345" max="14345" width="25.42578125" customWidth="1"/>
    <col min="14346" max="14346" width="20.5703125" customWidth="1"/>
    <col min="14593" max="14593" width="37.28515625" customWidth="1"/>
    <col min="14594" max="14594" width="12" customWidth="1"/>
    <col min="14595" max="14595" width="40" customWidth="1"/>
    <col min="14596" max="14596" width="0" hidden="1" customWidth="1"/>
    <col min="14597" max="14598" width="13.5703125" customWidth="1"/>
    <col min="14599" max="14599" width="15.28515625" customWidth="1"/>
    <col min="14600" max="14600" width="14.28515625" customWidth="1"/>
    <col min="14601" max="14601" width="25.42578125" customWidth="1"/>
    <col min="14602" max="14602" width="20.5703125" customWidth="1"/>
    <col min="14849" max="14849" width="37.28515625" customWidth="1"/>
    <col min="14850" max="14850" width="12" customWidth="1"/>
    <col min="14851" max="14851" width="40" customWidth="1"/>
    <col min="14852" max="14852" width="0" hidden="1" customWidth="1"/>
    <col min="14853" max="14854" width="13.5703125" customWidth="1"/>
    <col min="14855" max="14855" width="15.28515625" customWidth="1"/>
    <col min="14856" max="14856" width="14.28515625" customWidth="1"/>
    <col min="14857" max="14857" width="25.42578125" customWidth="1"/>
    <col min="14858" max="14858" width="20.5703125" customWidth="1"/>
    <col min="15105" max="15105" width="37.28515625" customWidth="1"/>
    <col min="15106" max="15106" width="12" customWidth="1"/>
    <col min="15107" max="15107" width="40" customWidth="1"/>
    <col min="15108" max="15108" width="0" hidden="1" customWidth="1"/>
    <col min="15109" max="15110" width="13.5703125" customWidth="1"/>
    <col min="15111" max="15111" width="15.28515625" customWidth="1"/>
    <col min="15112" max="15112" width="14.28515625" customWidth="1"/>
    <col min="15113" max="15113" width="25.42578125" customWidth="1"/>
    <col min="15114" max="15114" width="20.5703125" customWidth="1"/>
    <col min="15361" max="15361" width="37.28515625" customWidth="1"/>
    <col min="15362" max="15362" width="12" customWidth="1"/>
    <col min="15363" max="15363" width="40" customWidth="1"/>
    <col min="15364" max="15364" width="0" hidden="1" customWidth="1"/>
    <col min="15365" max="15366" width="13.5703125" customWidth="1"/>
    <col min="15367" max="15367" width="15.28515625" customWidth="1"/>
    <col min="15368" max="15368" width="14.28515625" customWidth="1"/>
    <col min="15369" max="15369" width="25.42578125" customWidth="1"/>
    <col min="15370" max="15370" width="20.5703125" customWidth="1"/>
    <col min="15617" max="15617" width="37.28515625" customWidth="1"/>
    <col min="15618" max="15618" width="12" customWidth="1"/>
    <col min="15619" max="15619" width="40" customWidth="1"/>
    <col min="15620" max="15620" width="0" hidden="1" customWidth="1"/>
    <col min="15621" max="15622" width="13.5703125" customWidth="1"/>
    <col min="15623" max="15623" width="15.28515625" customWidth="1"/>
    <col min="15624" max="15624" width="14.28515625" customWidth="1"/>
    <col min="15625" max="15625" width="25.42578125" customWidth="1"/>
    <col min="15626" max="15626" width="20.5703125" customWidth="1"/>
    <col min="15873" max="15873" width="37.28515625" customWidth="1"/>
    <col min="15874" max="15874" width="12" customWidth="1"/>
    <col min="15875" max="15875" width="40" customWidth="1"/>
    <col min="15876" max="15876" width="0" hidden="1" customWidth="1"/>
    <col min="15877" max="15878" width="13.5703125" customWidth="1"/>
    <col min="15879" max="15879" width="15.28515625" customWidth="1"/>
    <col min="15880" max="15880" width="14.28515625" customWidth="1"/>
    <col min="15881" max="15881" width="25.42578125" customWidth="1"/>
    <col min="15882" max="15882" width="20.5703125" customWidth="1"/>
    <col min="16129" max="16129" width="37.28515625" customWidth="1"/>
    <col min="16130" max="16130" width="12" customWidth="1"/>
    <col min="16131" max="16131" width="40" customWidth="1"/>
    <col min="16132" max="16132" width="0" hidden="1" customWidth="1"/>
    <col min="16133" max="16134" width="13.5703125" customWidth="1"/>
    <col min="16135" max="16135" width="15.28515625" customWidth="1"/>
    <col min="16136" max="16136" width="14.28515625" customWidth="1"/>
    <col min="16137" max="16137" width="25.42578125" customWidth="1"/>
    <col min="16138" max="16138" width="20.5703125" customWidth="1"/>
  </cols>
  <sheetData>
    <row r="1" spans="1:12" x14ac:dyDescent="0.2">
      <c r="A1" s="463"/>
      <c r="B1" s="464"/>
      <c r="C1" s="465"/>
      <c r="D1" s="466"/>
      <c r="E1" s="464"/>
      <c r="F1" s="466"/>
      <c r="G1" s="542"/>
      <c r="H1" s="467"/>
      <c r="I1" s="464"/>
      <c r="J1" s="468"/>
    </row>
    <row r="2" spans="1:12" x14ac:dyDescent="0.2">
      <c r="A2" s="550"/>
      <c r="B2" s="7"/>
      <c r="C2" s="551"/>
      <c r="D2" s="460"/>
      <c r="E2" s="7"/>
      <c r="F2" s="460"/>
      <c r="G2" s="552"/>
      <c r="H2" s="553"/>
      <c r="I2" s="7"/>
      <c r="J2" s="554"/>
    </row>
    <row r="3" spans="1:12" x14ac:dyDescent="0.2">
      <c r="A3" s="550"/>
      <c r="B3" s="7"/>
      <c r="C3" s="551"/>
      <c r="D3" s="460"/>
      <c r="E3" s="7"/>
      <c r="F3" s="460"/>
      <c r="G3" s="552"/>
      <c r="H3" s="553"/>
      <c r="I3" s="7"/>
      <c r="J3" s="554"/>
    </row>
    <row r="4" spans="1:12" x14ac:dyDescent="0.2">
      <c r="A4" s="550"/>
      <c r="B4" s="7"/>
      <c r="C4" s="551"/>
      <c r="D4" s="460"/>
      <c r="E4" s="7"/>
      <c r="F4" s="460"/>
      <c r="G4" s="552"/>
      <c r="H4" s="553"/>
      <c r="I4" s="7"/>
      <c r="J4" s="554"/>
    </row>
    <row r="5" spans="1:12" x14ac:dyDescent="0.2">
      <c r="A5" s="550"/>
      <c r="B5" s="7"/>
      <c r="C5" s="551"/>
      <c r="D5" s="460"/>
      <c r="E5" s="7"/>
      <c r="F5" s="460"/>
      <c r="G5" s="552"/>
      <c r="H5" s="553"/>
      <c r="I5" s="7"/>
      <c r="J5" s="554"/>
    </row>
    <row r="6" spans="1:12" x14ac:dyDescent="0.2">
      <c r="A6" s="550"/>
      <c r="B6" s="7"/>
      <c r="C6" s="551"/>
      <c r="D6" s="460"/>
      <c r="E6" s="7"/>
      <c r="F6" s="460"/>
      <c r="G6" s="552"/>
      <c r="H6" s="553"/>
      <c r="I6" s="7"/>
      <c r="J6" s="554"/>
    </row>
    <row r="7" spans="1:12" x14ac:dyDescent="0.2">
      <c r="A7" s="702" t="s">
        <v>530</v>
      </c>
      <c r="B7" s="703"/>
      <c r="C7" s="703"/>
      <c r="D7" s="703"/>
      <c r="E7" s="703"/>
      <c r="F7" s="703"/>
      <c r="G7" s="703"/>
      <c r="H7" s="703"/>
      <c r="I7" s="703"/>
      <c r="J7" s="704"/>
    </row>
    <row r="8" spans="1:12" x14ac:dyDescent="0.2">
      <c r="A8" s="702" t="s">
        <v>531</v>
      </c>
      <c r="B8" s="703"/>
      <c r="C8" s="703"/>
      <c r="D8" s="703"/>
      <c r="E8" s="703"/>
      <c r="F8" s="703"/>
      <c r="G8" s="703"/>
      <c r="H8" s="703"/>
      <c r="I8" s="703"/>
      <c r="J8" s="704"/>
    </row>
    <row r="9" spans="1:12" x14ac:dyDescent="0.2">
      <c r="A9" s="702" t="s">
        <v>614</v>
      </c>
      <c r="B9" s="703"/>
      <c r="C9" s="703"/>
      <c r="D9" s="703"/>
      <c r="E9" s="703"/>
      <c r="F9" s="703"/>
      <c r="G9" s="703"/>
      <c r="H9" s="703"/>
      <c r="I9" s="703"/>
      <c r="J9" s="704"/>
    </row>
    <row r="10" spans="1:12" x14ac:dyDescent="0.2">
      <c r="A10" s="702" t="s">
        <v>463</v>
      </c>
      <c r="B10" s="703"/>
      <c r="C10" s="703"/>
      <c r="D10" s="703"/>
      <c r="E10" s="703"/>
      <c r="F10" s="703"/>
      <c r="G10" s="703"/>
      <c r="H10" s="703"/>
      <c r="I10" s="703"/>
      <c r="J10" s="704"/>
    </row>
    <row r="11" spans="1:12" ht="18.75" x14ac:dyDescent="0.3">
      <c r="A11" s="469"/>
      <c r="B11" s="470"/>
      <c r="C11" s="470"/>
      <c r="D11" s="470"/>
      <c r="E11" s="470"/>
      <c r="F11" s="557"/>
      <c r="G11" s="543"/>
      <c r="H11" s="470"/>
      <c r="I11" s="470"/>
      <c r="J11" s="471"/>
    </row>
    <row r="12" spans="1:12" s="477" customFormat="1" ht="38.25" customHeight="1" x14ac:dyDescent="0.2">
      <c r="A12" s="472" t="s">
        <v>124</v>
      </c>
      <c r="B12" s="473" t="s">
        <v>519</v>
      </c>
      <c r="C12" s="474" t="s">
        <v>464</v>
      </c>
      <c r="D12" s="475" t="s">
        <v>465</v>
      </c>
      <c r="E12" s="473" t="s">
        <v>466</v>
      </c>
      <c r="F12" s="475" t="s">
        <v>465</v>
      </c>
      <c r="G12" s="475" t="s">
        <v>615</v>
      </c>
      <c r="H12" s="473" t="s">
        <v>467</v>
      </c>
      <c r="I12" s="473" t="s">
        <v>468</v>
      </c>
      <c r="J12" s="476" t="s">
        <v>469</v>
      </c>
      <c r="L12" s="585"/>
    </row>
    <row r="13" spans="1:12" s="477" customFormat="1" ht="42" customHeight="1" x14ac:dyDescent="0.2">
      <c r="A13" s="454" t="s">
        <v>470</v>
      </c>
      <c r="B13" s="454" t="s">
        <v>471</v>
      </c>
      <c r="C13" s="478" t="s">
        <v>532</v>
      </c>
      <c r="D13" s="479">
        <v>160000</v>
      </c>
      <c r="E13" s="480">
        <v>960000</v>
      </c>
      <c r="F13" s="479">
        <f t="shared" ref="F13:F29" si="0">+E13/12</f>
        <v>80000</v>
      </c>
      <c r="G13" s="544">
        <v>960000</v>
      </c>
      <c r="H13" s="481" t="s">
        <v>601</v>
      </c>
      <c r="I13" s="482" t="s">
        <v>596</v>
      </c>
      <c r="J13" s="482" t="s">
        <v>472</v>
      </c>
      <c r="L13" s="585"/>
    </row>
    <row r="14" spans="1:12" s="477" customFormat="1" ht="42" customHeight="1" x14ac:dyDescent="0.2">
      <c r="A14" s="549" t="s">
        <v>514</v>
      </c>
      <c r="B14" s="454" t="s">
        <v>471</v>
      </c>
      <c r="C14" s="478" t="s">
        <v>532</v>
      </c>
      <c r="D14" s="479">
        <v>1200000</v>
      </c>
      <c r="E14" s="480">
        <v>7200000</v>
      </c>
      <c r="F14" s="479">
        <f t="shared" si="0"/>
        <v>600000</v>
      </c>
      <c r="G14" s="580">
        <v>7200000</v>
      </c>
      <c r="H14" s="481" t="s">
        <v>533</v>
      </c>
      <c r="I14" s="482" t="s">
        <v>596</v>
      </c>
      <c r="J14" s="482" t="s">
        <v>472</v>
      </c>
      <c r="L14" s="585"/>
    </row>
    <row r="15" spans="1:12" s="483" customFormat="1" ht="42" customHeight="1" x14ac:dyDescent="0.2">
      <c r="A15" s="454" t="s">
        <v>515</v>
      </c>
      <c r="B15" s="549" t="s">
        <v>471</v>
      </c>
      <c r="C15" s="478" t="s">
        <v>534</v>
      </c>
      <c r="D15" s="479">
        <v>200000</v>
      </c>
      <c r="E15" s="480">
        <v>1200000</v>
      </c>
      <c r="F15" s="479">
        <f t="shared" si="0"/>
        <v>100000</v>
      </c>
      <c r="G15" s="580">
        <v>1200000</v>
      </c>
      <c r="H15" s="481" t="s">
        <v>533</v>
      </c>
      <c r="I15" s="482" t="s">
        <v>596</v>
      </c>
      <c r="J15" s="482" t="s">
        <v>472</v>
      </c>
      <c r="L15" s="586"/>
    </row>
    <row r="16" spans="1:12" s="483" customFormat="1" ht="42" customHeight="1" x14ac:dyDescent="0.2">
      <c r="A16" s="454" t="s">
        <v>473</v>
      </c>
      <c r="B16" s="454" t="s">
        <v>471</v>
      </c>
      <c r="C16" s="478" t="s">
        <v>532</v>
      </c>
      <c r="D16" s="479">
        <v>180000</v>
      </c>
      <c r="E16" s="480">
        <v>1080000</v>
      </c>
      <c r="F16" s="479">
        <f t="shared" si="0"/>
        <v>90000</v>
      </c>
      <c r="G16" s="580">
        <v>1080000</v>
      </c>
      <c r="H16" s="481" t="s">
        <v>533</v>
      </c>
      <c r="I16" s="482" t="s">
        <v>596</v>
      </c>
      <c r="J16" s="482" t="s">
        <v>472</v>
      </c>
      <c r="L16" s="586"/>
    </row>
    <row r="17" spans="1:12" s="483" customFormat="1" ht="42" customHeight="1" x14ac:dyDescent="0.2">
      <c r="A17" s="480" t="s">
        <v>474</v>
      </c>
      <c r="B17" s="454" t="s">
        <v>471</v>
      </c>
      <c r="C17" s="478" t="s">
        <v>532</v>
      </c>
      <c r="D17" s="479">
        <v>189997.34</v>
      </c>
      <c r="E17" s="480">
        <v>1139984.04</v>
      </c>
      <c r="F17" s="479">
        <f t="shared" si="0"/>
        <v>94998.67</v>
      </c>
      <c r="G17" s="580">
        <v>1139984.0400000003</v>
      </c>
      <c r="H17" s="481" t="s">
        <v>533</v>
      </c>
      <c r="I17" s="482" t="s">
        <v>596</v>
      </c>
      <c r="J17" s="482" t="s">
        <v>472</v>
      </c>
      <c r="L17" s="586"/>
    </row>
    <row r="18" spans="1:12" s="483" customFormat="1" ht="42" customHeight="1" x14ac:dyDescent="0.2">
      <c r="A18" s="454" t="s">
        <v>475</v>
      </c>
      <c r="B18" s="454" t="s">
        <v>471</v>
      </c>
      <c r="C18" s="478" t="s">
        <v>532</v>
      </c>
      <c r="D18" s="479">
        <v>240000</v>
      </c>
      <c r="E18" s="480">
        <v>1440000</v>
      </c>
      <c r="F18" s="479">
        <f t="shared" si="0"/>
        <v>120000</v>
      </c>
      <c r="G18" s="580">
        <v>1440000</v>
      </c>
      <c r="H18" s="481" t="s">
        <v>533</v>
      </c>
      <c r="I18" s="482" t="s">
        <v>596</v>
      </c>
      <c r="J18" s="482" t="s">
        <v>472</v>
      </c>
      <c r="L18" s="586"/>
    </row>
    <row r="19" spans="1:12" s="483" customFormat="1" ht="42" customHeight="1" x14ac:dyDescent="0.2">
      <c r="A19" s="454" t="s">
        <v>535</v>
      </c>
      <c r="B19" s="454" t="s">
        <v>471</v>
      </c>
      <c r="C19" s="478" t="s">
        <v>536</v>
      </c>
      <c r="D19" s="479">
        <v>120000</v>
      </c>
      <c r="E19" s="480">
        <v>720000</v>
      </c>
      <c r="F19" s="479">
        <f t="shared" si="0"/>
        <v>60000</v>
      </c>
      <c r="G19" s="580">
        <v>720000</v>
      </c>
      <c r="H19" s="481" t="s">
        <v>537</v>
      </c>
      <c r="I19" s="482" t="s">
        <v>596</v>
      </c>
      <c r="J19" s="482" t="s">
        <v>472</v>
      </c>
      <c r="L19" s="586"/>
    </row>
    <row r="20" spans="1:12" s="483" customFormat="1" ht="42" customHeight="1" x14ac:dyDescent="0.2">
      <c r="A20" s="480" t="s">
        <v>476</v>
      </c>
      <c r="B20" s="454" t="s">
        <v>471</v>
      </c>
      <c r="C20" s="478" t="s">
        <v>538</v>
      </c>
      <c r="D20" s="479">
        <v>463759.16</v>
      </c>
      <c r="E20" s="480" t="b">
        <f>'SUBVENCIONES (3)'!H78='SUBVENCIONES (3)'!H78</f>
        <v>1</v>
      </c>
      <c r="F20" s="479">
        <f t="shared" si="0"/>
        <v>8.3333333333333329E-2</v>
      </c>
      <c r="G20" s="580">
        <v>2782554.9600000004</v>
      </c>
      <c r="H20" s="481" t="s">
        <v>533</v>
      </c>
      <c r="I20" s="482" t="s">
        <v>596</v>
      </c>
      <c r="J20" s="482" t="s">
        <v>472</v>
      </c>
      <c r="L20" s="586"/>
    </row>
    <row r="21" spans="1:12" s="483" customFormat="1" ht="42" customHeight="1" x14ac:dyDescent="0.2">
      <c r="A21" s="454" t="s">
        <v>477</v>
      </c>
      <c r="B21" s="454" t="s">
        <v>471</v>
      </c>
      <c r="C21" s="478" t="s">
        <v>539</v>
      </c>
      <c r="D21" s="479">
        <v>375000</v>
      </c>
      <c r="E21" s="480">
        <v>2250000</v>
      </c>
      <c r="F21" s="479">
        <f t="shared" si="0"/>
        <v>187500</v>
      </c>
      <c r="G21" s="580">
        <v>5805433.5</v>
      </c>
      <c r="H21" s="481" t="s">
        <v>533</v>
      </c>
      <c r="I21" s="482" t="s">
        <v>596</v>
      </c>
      <c r="J21" s="482" t="s">
        <v>472</v>
      </c>
      <c r="L21" s="586"/>
    </row>
    <row r="22" spans="1:12" s="483" customFormat="1" ht="42" customHeight="1" x14ac:dyDescent="0.2">
      <c r="A22" s="480" t="s">
        <v>511</v>
      </c>
      <c r="B22" s="454" t="s">
        <v>471</v>
      </c>
      <c r="C22" s="478" t="s">
        <v>540</v>
      </c>
      <c r="D22" s="479">
        <v>530516.66</v>
      </c>
      <c r="E22" s="480">
        <v>3183099.96</v>
      </c>
      <c r="F22" s="479">
        <f t="shared" si="0"/>
        <v>265258.33</v>
      </c>
      <c r="G22" s="580">
        <v>3183099.9600000004</v>
      </c>
      <c r="H22" s="481" t="s">
        <v>533</v>
      </c>
      <c r="I22" s="482" t="s">
        <v>596</v>
      </c>
      <c r="J22" s="485" t="s">
        <v>472</v>
      </c>
      <c r="L22" s="586"/>
    </row>
    <row r="23" spans="1:12" s="483" customFormat="1" ht="42" customHeight="1" x14ac:dyDescent="0.2">
      <c r="A23" s="549" t="s">
        <v>478</v>
      </c>
      <c r="B23" s="454" t="s">
        <v>471</v>
      </c>
      <c r="C23" s="478" t="s">
        <v>532</v>
      </c>
      <c r="D23" s="479">
        <v>100000</v>
      </c>
      <c r="E23" s="480">
        <v>600000</v>
      </c>
      <c r="F23" s="479">
        <f t="shared" si="0"/>
        <v>50000</v>
      </c>
      <c r="G23" s="580">
        <v>759999.98999999987</v>
      </c>
      <c r="H23" s="481" t="s">
        <v>533</v>
      </c>
      <c r="I23" s="482" t="s">
        <v>596</v>
      </c>
      <c r="J23" s="482" t="s">
        <v>472</v>
      </c>
      <c r="L23" s="586"/>
    </row>
    <row r="24" spans="1:12" s="483" customFormat="1" ht="42" customHeight="1" x14ac:dyDescent="0.2">
      <c r="A24" s="549" t="s">
        <v>479</v>
      </c>
      <c r="B24" s="454" t="s">
        <v>471</v>
      </c>
      <c r="C24" s="478" t="s">
        <v>532</v>
      </c>
      <c r="D24" s="479">
        <v>166666.66</v>
      </c>
      <c r="E24" s="480">
        <v>999999.96</v>
      </c>
      <c r="F24" s="479">
        <f t="shared" si="0"/>
        <v>83333.33</v>
      </c>
      <c r="G24" s="580">
        <v>999999.95999999985</v>
      </c>
      <c r="H24" s="481" t="s">
        <v>541</v>
      </c>
      <c r="I24" s="482" t="s">
        <v>596</v>
      </c>
      <c r="J24" s="482" t="s">
        <v>472</v>
      </c>
      <c r="L24" s="586"/>
    </row>
    <row r="25" spans="1:12" s="483" customFormat="1" ht="42" customHeight="1" x14ac:dyDescent="0.2">
      <c r="A25" s="480" t="s">
        <v>480</v>
      </c>
      <c r="B25" s="454" t="s">
        <v>471</v>
      </c>
      <c r="C25" s="478" t="s">
        <v>532</v>
      </c>
      <c r="D25" s="479">
        <v>240000</v>
      </c>
      <c r="E25" s="480">
        <v>1440000</v>
      </c>
      <c r="F25" s="479">
        <f t="shared" si="0"/>
        <v>120000</v>
      </c>
      <c r="G25" s="580">
        <v>2799999.99</v>
      </c>
      <c r="H25" s="481" t="s">
        <v>541</v>
      </c>
      <c r="I25" s="482" t="s">
        <v>596</v>
      </c>
      <c r="J25" s="482" t="s">
        <v>472</v>
      </c>
      <c r="L25" s="586"/>
    </row>
    <row r="26" spans="1:12" s="483" customFormat="1" ht="42" customHeight="1" x14ac:dyDescent="0.2">
      <c r="A26" s="454" t="s">
        <v>502</v>
      </c>
      <c r="B26" s="454" t="s">
        <v>471</v>
      </c>
      <c r="C26" s="478" t="s">
        <v>542</v>
      </c>
      <c r="D26" s="479">
        <v>160000</v>
      </c>
      <c r="E26" s="480">
        <v>960000</v>
      </c>
      <c r="F26" s="479">
        <f t="shared" si="0"/>
        <v>80000</v>
      </c>
      <c r="G26" s="580">
        <v>960000</v>
      </c>
      <c r="H26" s="481" t="s">
        <v>533</v>
      </c>
      <c r="I26" s="482" t="s">
        <v>596</v>
      </c>
      <c r="J26" s="482" t="s">
        <v>472</v>
      </c>
      <c r="L26" s="586"/>
    </row>
    <row r="27" spans="1:12" s="483" customFormat="1" ht="42" customHeight="1" x14ac:dyDescent="0.2">
      <c r="A27" s="549" t="s">
        <v>481</v>
      </c>
      <c r="B27" s="454" t="s">
        <v>471</v>
      </c>
      <c r="C27" s="478" t="s">
        <v>543</v>
      </c>
      <c r="D27" s="479">
        <v>150000</v>
      </c>
      <c r="E27" s="480">
        <v>900000</v>
      </c>
      <c r="F27" s="479">
        <f t="shared" si="0"/>
        <v>75000</v>
      </c>
      <c r="G27" s="580">
        <v>1900965</v>
      </c>
      <c r="H27" s="481" t="s">
        <v>533</v>
      </c>
      <c r="I27" s="482" t="s">
        <v>596</v>
      </c>
      <c r="J27" s="482" t="s">
        <v>472</v>
      </c>
      <c r="L27" s="586"/>
    </row>
    <row r="28" spans="1:12" s="483" customFormat="1" ht="42" customHeight="1" x14ac:dyDescent="0.2">
      <c r="A28" s="454" t="s">
        <v>544</v>
      </c>
      <c r="B28" s="454" t="s">
        <v>471</v>
      </c>
      <c r="C28" s="478" t="s">
        <v>545</v>
      </c>
      <c r="D28" s="479">
        <v>197733.34</v>
      </c>
      <c r="E28" s="480">
        <v>1186400.04</v>
      </c>
      <c r="F28" s="479">
        <f t="shared" si="0"/>
        <v>98866.67</v>
      </c>
      <c r="G28" s="580">
        <v>1186400.04</v>
      </c>
      <c r="H28" s="481" t="s">
        <v>533</v>
      </c>
      <c r="I28" s="482" t="s">
        <v>596</v>
      </c>
      <c r="J28" s="482" t="s">
        <v>472</v>
      </c>
      <c r="L28" s="586"/>
    </row>
    <row r="29" spans="1:12" s="483" customFormat="1" ht="42" customHeight="1" x14ac:dyDescent="0.2">
      <c r="A29" s="480" t="s">
        <v>546</v>
      </c>
      <c r="B29" s="454" t="s">
        <v>471</v>
      </c>
      <c r="C29" s="478" t="s">
        <v>534</v>
      </c>
      <c r="D29" s="479">
        <v>120000</v>
      </c>
      <c r="E29" s="480">
        <v>720000</v>
      </c>
      <c r="F29" s="479">
        <f t="shared" si="0"/>
        <v>60000</v>
      </c>
      <c r="G29" s="580">
        <v>720000</v>
      </c>
      <c r="H29" s="481" t="s">
        <v>533</v>
      </c>
      <c r="I29" s="482" t="s">
        <v>596</v>
      </c>
      <c r="J29" s="482" t="s">
        <v>472</v>
      </c>
      <c r="L29" s="586"/>
    </row>
    <row r="30" spans="1:12" s="483" customFormat="1" ht="42" customHeight="1" x14ac:dyDescent="0.2">
      <c r="A30" s="454" t="s">
        <v>547</v>
      </c>
      <c r="B30" s="454" t="s">
        <v>471</v>
      </c>
      <c r="C30" s="478" t="s">
        <v>534</v>
      </c>
      <c r="D30" s="479">
        <v>90000</v>
      </c>
      <c r="E30" s="480">
        <v>600000</v>
      </c>
      <c r="F30" s="479">
        <v>45000</v>
      </c>
      <c r="G30" s="580">
        <v>540000</v>
      </c>
      <c r="H30" s="481" t="s">
        <v>520</v>
      </c>
      <c r="I30" s="482" t="s">
        <v>596</v>
      </c>
      <c r="J30" s="482" t="s">
        <v>472</v>
      </c>
      <c r="L30" s="586"/>
    </row>
    <row r="31" spans="1:12" s="483" customFormat="1" ht="42" customHeight="1" x14ac:dyDescent="0.2">
      <c r="A31" s="484" t="s">
        <v>494</v>
      </c>
      <c r="B31" s="454" t="s">
        <v>471</v>
      </c>
      <c r="C31" s="478" t="s">
        <v>534</v>
      </c>
      <c r="D31" s="479">
        <v>140000</v>
      </c>
      <c r="E31" s="480">
        <v>840000</v>
      </c>
      <c r="F31" s="479">
        <f t="shared" ref="F31:F46" si="1">+E31/12</f>
        <v>70000</v>
      </c>
      <c r="G31" s="580">
        <v>840000</v>
      </c>
      <c r="H31" s="481" t="s">
        <v>533</v>
      </c>
      <c r="I31" s="482" t="s">
        <v>596</v>
      </c>
      <c r="J31" s="482" t="s">
        <v>472</v>
      </c>
      <c r="L31" s="586"/>
    </row>
    <row r="32" spans="1:12" s="483" customFormat="1" ht="42" customHeight="1" x14ac:dyDescent="0.2">
      <c r="A32" s="454" t="s">
        <v>482</v>
      </c>
      <c r="B32" s="454" t="s">
        <v>471</v>
      </c>
      <c r="C32" s="478" t="s">
        <v>548</v>
      </c>
      <c r="D32" s="479">
        <v>480000</v>
      </c>
      <c r="E32" s="480">
        <v>2880000</v>
      </c>
      <c r="F32" s="479">
        <f t="shared" si="1"/>
        <v>240000</v>
      </c>
      <c r="G32" s="580">
        <v>2880000</v>
      </c>
      <c r="H32" s="481" t="s">
        <v>520</v>
      </c>
      <c r="I32" s="482" t="s">
        <v>596</v>
      </c>
      <c r="J32" s="482" t="s">
        <v>472</v>
      </c>
      <c r="L32" s="586"/>
    </row>
    <row r="33" spans="1:12" s="483" customFormat="1" ht="42" customHeight="1" x14ac:dyDescent="0.2">
      <c r="A33" s="549" t="s">
        <v>483</v>
      </c>
      <c r="B33" s="454" t="s">
        <v>471</v>
      </c>
      <c r="C33" s="478" t="s">
        <v>532</v>
      </c>
      <c r="D33" s="479">
        <v>397333.34</v>
      </c>
      <c r="E33" s="480">
        <v>2384000.04</v>
      </c>
      <c r="F33" s="479">
        <f t="shared" si="1"/>
        <v>198666.67</v>
      </c>
      <c r="G33" s="580">
        <v>2384000.0399999996</v>
      </c>
      <c r="H33" s="481" t="s">
        <v>533</v>
      </c>
      <c r="I33" s="482" t="s">
        <v>596</v>
      </c>
      <c r="J33" s="482" t="s">
        <v>472</v>
      </c>
      <c r="L33" s="586"/>
    </row>
    <row r="34" spans="1:12" s="483" customFormat="1" ht="42" customHeight="1" x14ac:dyDescent="0.2">
      <c r="A34" s="454" t="s">
        <v>484</v>
      </c>
      <c r="B34" s="454" t="s">
        <v>471</v>
      </c>
      <c r="C34" s="478" t="s">
        <v>532</v>
      </c>
      <c r="D34" s="479">
        <v>667911.66</v>
      </c>
      <c r="E34" s="480">
        <v>4007469.96</v>
      </c>
      <c r="F34" s="479">
        <f t="shared" si="1"/>
        <v>333955.83</v>
      </c>
      <c r="G34" s="580">
        <v>4007469.9600000004</v>
      </c>
      <c r="H34" s="481" t="s">
        <v>533</v>
      </c>
      <c r="I34" s="482" t="s">
        <v>596</v>
      </c>
      <c r="J34" s="482" t="s">
        <v>472</v>
      </c>
      <c r="L34" s="586"/>
    </row>
    <row r="35" spans="1:12" s="483" customFormat="1" ht="42" customHeight="1" x14ac:dyDescent="0.2">
      <c r="A35" s="480" t="s">
        <v>492</v>
      </c>
      <c r="B35" s="454" t="s">
        <v>471</v>
      </c>
      <c r="C35" s="478" t="s">
        <v>534</v>
      </c>
      <c r="D35" s="479">
        <v>312260.65999999997</v>
      </c>
      <c r="E35" s="480">
        <v>1873563.96</v>
      </c>
      <c r="F35" s="479">
        <f t="shared" si="1"/>
        <v>156130.32999999999</v>
      </c>
      <c r="G35" s="580">
        <v>1873563.9600000002</v>
      </c>
      <c r="H35" s="481" t="s">
        <v>533</v>
      </c>
      <c r="I35" s="482" t="s">
        <v>596</v>
      </c>
      <c r="J35" s="482" t="s">
        <v>472</v>
      </c>
      <c r="L35" s="586"/>
    </row>
    <row r="36" spans="1:12" s="483" customFormat="1" ht="42" customHeight="1" x14ac:dyDescent="0.2">
      <c r="A36" s="454" t="s">
        <v>516</v>
      </c>
      <c r="B36" s="454" t="s">
        <v>471</v>
      </c>
      <c r="C36" s="478" t="s">
        <v>532</v>
      </c>
      <c r="D36" s="479">
        <v>500000</v>
      </c>
      <c r="E36" s="480">
        <v>3000000</v>
      </c>
      <c r="F36" s="479">
        <f t="shared" si="1"/>
        <v>250000</v>
      </c>
      <c r="G36" s="580">
        <v>3946650</v>
      </c>
      <c r="H36" s="481" t="s">
        <v>533</v>
      </c>
      <c r="I36" s="482" t="s">
        <v>596</v>
      </c>
      <c r="J36" s="482" t="s">
        <v>472</v>
      </c>
      <c r="L36" s="586"/>
    </row>
    <row r="37" spans="1:12" s="483" customFormat="1" ht="42" customHeight="1" x14ac:dyDescent="0.2">
      <c r="A37" s="549" t="s">
        <v>521</v>
      </c>
      <c r="B37" s="454" t="s">
        <v>471</v>
      </c>
      <c r="C37" s="478" t="s">
        <v>549</v>
      </c>
      <c r="D37" s="479">
        <v>90000</v>
      </c>
      <c r="E37" s="480">
        <v>540000</v>
      </c>
      <c r="F37" s="479">
        <f t="shared" si="1"/>
        <v>45000</v>
      </c>
      <c r="G37" s="580">
        <v>540000</v>
      </c>
      <c r="H37" s="481" t="s">
        <v>533</v>
      </c>
      <c r="I37" s="482" t="s">
        <v>596</v>
      </c>
      <c r="J37" s="482" t="s">
        <v>472</v>
      </c>
      <c r="L37" s="586"/>
    </row>
    <row r="38" spans="1:12" s="483" customFormat="1" ht="42" customHeight="1" x14ac:dyDescent="0.2">
      <c r="A38" s="454" t="s">
        <v>501</v>
      </c>
      <c r="B38" s="454" t="s">
        <v>471</v>
      </c>
      <c r="C38" s="478" t="s">
        <v>534</v>
      </c>
      <c r="D38" s="479">
        <v>400000</v>
      </c>
      <c r="E38" s="480">
        <v>2400000</v>
      </c>
      <c r="F38" s="479">
        <f t="shared" si="1"/>
        <v>200000</v>
      </c>
      <c r="G38" s="580">
        <v>2673778.61</v>
      </c>
      <c r="H38" s="481" t="s">
        <v>533</v>
      </c>
      <c r="I38" s="482" t="s">
        <v>596</v>
      </c>
      <c r="J38" s="482" t="s">
        <v>472</v>
      </c>
      <c r="L38" s="586"/>
    </row>
    <row r="39" spans="1:12" s="483" customFormat="1" ht="42" customHeight="1" x14ac:dyDescent="0.2">
      <c r="A39" s="480" t="s">
        <v>485</v>
      </c>
      <c r="B39" s="454" t="s">
        <v>471</v>
      </c>
      <c r="C39" s="478" t="s">
        <v>532</v>
      </c>
      <c r="D39" s="479">
        <v>1033333.34</v>
      </c>
      <c r="E39" s="480">
        <v>6200000.04</v>
      </c>
      <c r="F39" s="479">
        <f t="shared" si="1"/>
        <v>516666.67</v>
      </c>
      <c r="G39" s="580">
        <v>6200000.04</v>
      </c>
      <c r="H39" s="481" t="s">
        <v>533</v>
      </c>
      <c r="I39" s="482" t="s">
        <v>596</v>
      </c>
      <c r="J39" s="482" t="s">
        <v>472</v>
      </c>
      <c r="L39" s="586"/>
    </row>
    <row r="40" spans="1:12" s="483" customFormat="1" ht="42" customHeight="1" x14ac:dyDescent="0.2">
      <c r="A40" s="454" t="s">
        <v>486</v>
      </c>
      <c r="B40" s="454" t="s">
        <v>471</v>
      </c>
      <c r="C40" s="478" t="s">
        <v>532</v>
      </c>
      <c r="D40" s="479">
        <v>228886.66</v>
      </c>
      <c r="E40" s="480">
        <v>1373319.96</v>
      </c>
      <c r="F40" s="479">
        <f t="shared" si="1"/>
        <v>114443.33</v>
      </c>
      <c r="G40" s="580">
        <v>572216.65</v>
      </c>
      <c r="H40" s="481" t="s">
        <v>533</v>
      </c>
      <c r="I40" s="482" t="s">
        <v>596</v>
      </c>
      <c r="J40" s="485" t="s">
        <v>472</v>
      </c>
      <c r="L40" s="586"/>
    </row>
    <row r="41" spans="1:12" s="483" customFormat="1" ht="42" customHeight="1" x14ac:dyDescent="0.2">
      <c r="A41" s="454" t="s">
        <v>550</v>
      </c>
      <c r="B41" s="454" t="s">
        <v>471</v>
      </c>
      <c r="C41" s="478" t="s">
        <v>536</v>
      </c>
      <c r="D41" s="479">
        <v>800000</v>
      </c>
      <c r="E41" s="480">
        <v>4800000</v>
      </c>
      <c r="F41" s="479">
        <f t="shared" si="1"/>
        <v>400000</v>
      </c>
      <c r="G41" s="580">
        <v>4800000</v>
      </c>
      <c r="H41" s="481" t="s">
        <v>533</v>
      </c>
      <c r="I41" s="482" t="s">
        <v>596</v>
      </c>
      <c r="J41" s="482" t="s">
        <v>472</v>
      </c>
      <c r="L41" s="586"/>
    </row>
    <row r="42" spans="1:12" s="483" customFormat="1" ht="42" customHeight="1" x14ac:dyDescent="0.2">
      <c r="A42" s="454" t="s">
        <v>506</v>
      </c>
      <c r="B42" s="454" t="s">
        <v>471</v>
      </c>
      <c r="C42" s="478" t="s">
        <v>551</v>
      </c>
      <c r="D42" s="479">
        <v>375000</v>
      </c>
      <c r="E42" s="480">
        <v>2250000</v>
      </c>
      <c r="F42" s="479">
        <f t="shared" si="1"/>
        <v>187500</v>
      </c>
      <c r="G42" s="580">
        <v>2250000</v>
      </c>
      <c r="H42" s="481" t="s">
        <v>533</v>
      </c>
      <c r="I42" s="482" t="s">
        <v>596</v>
      </c>
      <c r="J42" s="485" t="s">
        <v>472</v>
      </c>
      <c r="L42" s="586"/>
    </row>
    <row r="43" spans="1:12" s="483" customFormat="1" ht="42" customHeight="1" x14ac:dyDescent="0.2">
      <c r="A43" s="480" t="s">
        <v>509</v>
      </c>
      <c r="B43" s="454" t="s">
        <v>471</v>
      </c>
      <c r="C43" s="478" t="s">
        <v>552</v>
      </c>
      <c r="D43" s="479">
        <v>115916.66</v>
      </c>
      <c r="E43" s="480">
        <v>695499.96</v>
      </c>
      <c r="F43" s="479">
        <f t="shared" si="1"/>
        <v>57958.329999999994</v>
      </c>
      <c r="G43" s="580">
        <v>695499.96</v>
      </c>
      <c r="H43" s="481" t="s">
        <v>533</v>
      </c>
      <c r="I43" s="482" t="s">
        <v>596</v>
      </c>
      <c r="J43" s="485" t="s">
        <v>472</v>
      </c>
      <c r="L43" s="586"/>
    </row>
    <row r="44" spans="1:12" s="483" customFormat="1" ht="42" customHeight="1" x14ac:dyDescent="0.2">
      <c r="A44" s="454" t="s">
        <v>503</v>
      </c>
      <c r="B44" s="454" t="s">
        <v>471</v>
      </c>
      <c r="C44" s="478" t="s">
        <v>534</v>
      </c>
      <c r="D44" s="479">
        <v>491666.66</v>
      </c>
      <c r="E44" s="480">
        <v>2949999.96</v>
      </c>
      <c r="F44" s="479">
        <f t="shared" si="1"/>
        <v>245833.33</v>
      </c>
      <c r="G44" s="580">
        <v>2949999.9600000004</v>
      </c>
      <c r="H44" s="481" t="s">
        <v>533</v>
      </c>
      <c r="I44" s="482" t="s">
        <v>596</v>
      </c>
      <c r="J44" s="482" t="s">
        <v>472</v>
      </c>
      <c r="L44" s="586"/>
    </row>
    <row r="45" spans="1:12" s="483" customFormat="1" ht="42" customHeight="1" x14ac:dyDescent="0.2">
      <c r="A45" s="454" t="s">
        <v>499</v>
      </c>
      <c r="B45" s="454" t="s">
        <v>471</v>
      </c>
      <c r="C45" s="478" t="s">
        <v>553</v>
      </c>
      <c r="D45" s="479">
        <v>100000</v>
      </c>
      <c r="E45" s="480">
        <v>600000</v>
      </c>
      <c r="F45" s="479">
        <f t="shared" si="1"/>
        <v>50000</v>
      </c>
      <c r="G45" s="580">
        <v>600000</v>
      </c>
      <c r="H45" s="481" t="s">
        <v>533</v>
      </c>
      <c r="I45" s="482" t="s">
        <v>596</v>
      </c>
      <c r="J45" s="482" t="s">
        <v>472</v>
      </c>
      <c r="L45" s="586"/>
    </row>
    <row r="46" spans="1:12" s="483" customFormat="1" ht="42" customHeight="1" x14ac:dyDescent="0.2">
      <c r="A46" s="454" t="s">
        <v>495</v>
      </c>
      <c r="B46" s="454" t="s">
        <v>471</v>
      </c>
      <c r="C46" s="478" t="s">
        <v>534</v>
      </c>
      <c r="D46" s="479">
        <v>173000</v>
      </c>
      <c r="E46" s="480">
        <v>1038000</v>
      </c>
      <c r="F46" s="479">
        <f t="shared" si="1"/>
        <v>86500</v>
      </c>
      <c r="G46" s="580">
        <v>1038000</v>
      </c>
      <c r="H46" s="481" t="s">
        <v>554</v>
      </c>
      <c r="I46" s="482" t="s">
        <v>596</v>
      </c>
      <c r="J46" s="485" t="s">
        <v>472</v>
      </c>
      <c r="L46" s="586"/>
    </row>
    <row r="47" spans="1:12" s="483" customFormat="1" ht="42" customHeight="1" x14ac:dyDescent="0.2">
      <c r="A47" s="454" t="s">
        <v>517</v>
      </c>
      <c r="B47" s="454" t="s">
        <v>471</v>
      </c>
      <c r="C47" s="478" t="s">
        <v>555</v>
      </c>
      <c r="D47" s="479">
        <v>40000</v>
      </c>
      <c r="E47" s="480">
        <v>240000</v>
      </c>
      <c r="F47" s="479">
        <v>20000</v>
      </c>
      <c r="G47" s="580">
        <v>240000</v>
      </c>
      <c r="H47" s="481" t="s">
        <v>533</v>
      </c>
      <c r="I47" s="482" t="s">
        <v>596</v>
      </c>
      <c r="J47" s="482" t="s">
        <v>472</v>
      </c>
      <c r="L47" s="586"/>
    </row>
    <row r="48" spans="1:12" s="483" customFormat="1" ht="42" customHeight="1" x14ac:dyDescent="0.2">
      <c r="A48" s="549" t="s">
        <v>487</v>
      </c>
      <c r="B48" s="454" t="s">
        <v>471</v>
      </c>
      <c r="C48" s="478" t="s">
        <v>532</v>
      </c>
      <c r="D48" s="479">
        <v>333333.34000000003</v>
      </c>
      <c r="E48" s="480">
        <v>2000000.04</v>
      </c>
      <c r="F48" s="479">
        <f t="shared" ref="F48:F65" si="2">+E48/12</f>
        <v>166666.67000000001</v>
      </c>
      <c r="G48" s="580">
        <v>2000000.0399999998</v>
      </c>
      <c r="H48" s="481" t="s">
        <v>554</v>
      </c>
      <c r="I48" s="482" t="s">
        <v>596</v>
      </c>
      <c r="J48" s="482" t="s">
        <v>472</v>
      </c>
      <c r="L48" s="586"/>
    </row>
    <row r="49" spans="1:12" s="483" customFormat="1" ht="42" customHeight="1" x14ac:dyDescent="0.2">
      <c r="A49" s="454" t="s">
        <v>490</v>
      </c>
      <c r="B49" s="454" t="s">
        <v>471</v>
      </c>
      <c r="C49" s="478" t="s">
        <v>534</v>
      </c>
      <c r="D49" s="479">
        <v>282384.34000000003</v>
      </c>
      <c r="E49" s="480">
        <v>1694306.04</v>
      </c>
      <c r="F49" s="479">
        <f t="shared" si="2"/>
        <v>141192.17000000001</v>
      </c>
      <c r="G49" s="580">
        <v>1694306.0399999998</v>
      </c>
      <c r="H49" s="481" t="s">
        <v>533</v>
      </c>
      <c r="I49" s="482" t="s">
        <v>596</v>
      </c>
      <c r="J49" s="482" t="s">
        <v>472</v>
      </c>
      <c r="L49" s="586"/>
    </row>
    <row r="50" spans="1:12" s="483" customFormat="1" ht="42" customHeight="1" x14ac:dyDescent="0.2">
      <c r="A50" s="454" t="s">
        <v>489</v>
      </c>
      <c r="B50" s="454" t="s">
        <v>471</v>
      </c>
      <c r="C50" s="478" t="s">
        <v>534</v>
      </c>
      <c r="D50" s="479">
        <v>170000</v>
      </c>
      <c r="E50" s="480">
        <v>1020000</v>
      </c>
      <c r="F50" s="479">
        <f t="shared" si="2"/>
        <v>85000</v>
      </c>
      <c r="G50" s="580">
        <v>1020000</v>
      </c>
      <c r="H50" s="481" t="s">
        <v>556</v>
      </c>
      <c r="I50" s="482" t="s">
        <v>596</v>
      </c>
      <c r="J50" s="482" t="s">
        <v>472</v>
      </c>
      <c r="L50" s="586"/>
    </row>
    <row r="51" spans="1:12" s="483" customFormat="1" ht="42" customHeight="1" x14ac:dyDescent="0.2">
      <c r="A51" s="480" t="s">
        <v>504</v>
      </c>
      <c r="B51" s="454" t="s">
        <v>471</v>
      </c>
      <c r="C51" s="478" t="s">
        <v>534</v>
      </c>
      <c r="D51" s="479">
        <v>200000</v>
      </c>
      <c r="E51" s="480">
        <v>1200000</v>
      </c>
      <c r="F51" s="479">
        <f t="shared" si="2"/>
        <v>100000</v>
      </c>
      <c r="G51" s="580">
        <v>4086660</v>
      </c>
      <c r="H51" s="481" t="s">
        <v>556</v>
      </c>
      <c r="I51" s="482" t="s">
        <v>596</v>
      </c>
      <c r="J51" s="482" t="s">
        <v>472</v>
      </c>
      <c r="L51" s="586"/>
    </row>
    <row r="52" spans="1:12" s="483" customFormat="1" ht="42" customHeight="1" x14ac:dyDescent="0.2">
      <c r="A52" s="454" t="s">
        <v>557</v>
      </c>
      <c r="B52" s="454" t="s">
        <v>471</v>
      </c>
      <c r="C52" s="478">
        <v>2018</v>
      </c>
      <c r="D52" s="479">
        <v>280000</v>
      </c>
      <c r="E52" s="480">
        <v>1680000</v>
      </c>
      <c r="F52" s="479">
        <f t="shared" si="2"/>
        <v>140000</v>
      </c>
      <c r="G52" s="580">
        <v>1680000</v>
      </c>
      <c r="H52" s="481" t="s">
        <v>533</v>
      </c>
      <c r="I52" s="482" t="s">
        <v>596</v>
      </c>
      <c r="J52" s="482" t="s">
        <v>472</v>
      </c>
      <c r="L52" s="586"/>
    </row>
    <row r="53" spans="1:12" s="483" customFormat="1" ht="42" customHeight="1" x14ac:dyDescent="0.2">
      <c r="A53" s="480" t="s">
        <v>498</v>
      </c>
      <c r="B53" s="454" t="s">
        <v>471</v>
      </c>
      <c r="C53" s="478" t="s">
        <v>534</v>
      </c>
      <c r="D53" s="479">
        <v>180000</v>
      </c>
      <c r="E53" s="480">
        <v>1080000</v>
      </c>
      <c r="F53" s="479">
        <f t="shared" si="2"/>
        <v>90000</v>
      </c>
      <c r="G53" s="580">
        <v>1280000.01</v>
      </c>
      <c r="H53" s="481" t="s">
        <v>558</v>
      </c>
      <c r="I53" s="482" t="s">
        <v>596</v>
      </c>
      <c r="J53" s="482" t="s">
        <v>472</v>
      </c>
      <c r="L53" s="586"/>
    </row>
    <row r="54" spans="1:12" s="483" customFormat="1" ht="42" customHeight="1" x14ac:dyDescent="0.2">
      <c r="A54" s="454" t="s">
        <v>500</v>
      </c>
      <c r="B54" s="454" t="s">
        <v>471</v>
      </c>
      <c r="C54" s="478" t="s">
        <v>553</v>
      </c>
      <c r="D54" s="479">
        <v>60000</v>
      </c>
      <c r="E54" s="480">
        <v>360000</v>
      </c>
      <c r="F54" s="479">
        <f t="shared" si="2"/>
        <v>30000</v>
      </c>
      <c r="G54" s="580">
        <v>360000</v>
      </c>
      <c r="H54" s="481" t="s">
        <v>533</v>
      </c>
      <c r="I54" s="482" t="s">
        <v>596</v>
      </c>
      <c r="J54" s="482" t="s">
        <v>472</v>
      </c>
      <c r="L54" s="586"/>
    </row>
    <row r="55" spans="1:12" s="483" customFormat="1" ht="42" customHeight="1" x14ac:dyDescent="0.2">
      <c r="A55" s="454" t="s">
        <v>497</v>
      </c>
      <c r="B55" s="454" t="s">
        <v>471</v>
      </c>
      <c r="C55" s="478" t="s">
        <v>534</v>
      </c>
      <c r="D55" s="480">
        <v>583333.34</v>
      </c>
      <c r="E55" s="480">
        <v>3500000.04</v>
      </c>
      <c r="F55" s="479">
        <f t="shared" si="2"/>
        <v>291666.67</v>
      </c>
      <c r="G55" s="580">
        <v>3500000.0399999996</v>
      </c>
      <c r="H55" s="481" t="s">
        <v>533</v>
      </c>
      <c r="I55" s="482" t="s">
        <v>596</v>
      </c>
      <c r="J55" s="482" t="s">
        <v>472</v>
      </c>
      <c r="L55" s="586"/>
    </row>
    <row r="56" spans="1:12" s="483" customFormat="1" ht="42" customHeight="1" x14ac:dyDescent="0.2">
      <c r="A56" s="549" t="s">
        <v>518</v>
      </c>
      <c r="B56" s="454" t="s">
        <v>471</v>
      </c>
      <c r="C56" s="478" t="s">
        <v>534</v>
      </c>
      <c r="D56" s="479">
        <v>320000</v>
      </c>
      <c r="E56" s="480">
        <v>1920000</v>
      </c>
      <c r="F56" s="479">
        <f t="shared" si="2"/>
        <v>160000</v>
      </c>
      <c r="G56" s="580">
        <v>1920000</v>
      </c>
      <c r="H56" s="481" t="s">
        <v>533</v>
      </c>
      <c r="I56" s="482" t="s">
        <v>596</v>
      </c>
      <c r="J56" s="485" t="s">
        <v>472</v>
      </c>
      <c r="L56" s="586"/>
    </row>
    <row r="57" spans="1:12" s="483" customFormat="1" ht="42" customHeight="1" x14ac:dyDescent="0.2">
      <c r="A57" s="454" t="s">
        <v>559</v>
      </c>
      <c r="B57" s="454" t="s">
        <v>471</v>
      </c>
      <c r="C57" s="478" t="s">
        <v>560</v>
      </c>
      <c r="D57" s="479">
        <v>120000</v>
      </c>
      <c r="E57" s="480">
        <v>720000</v>
      </c>
      <c r="F57" s="479">
        <f t="shared" si="2"/>
        <v>60000</v>
      </c>
      <c r="G57" s="580">
        <v>720000</v>
      </c>
      <c r="H57" s="481" t="s">
        <v>533</v>
      </c>
      <c r="I57" s="482" t="s">
        <v>596</v>
      </c>
      <c r="J57" s="485" t="s">
        <v>472</v>
      </c>
      <c r="L57" s="586"/>
    </row>
    <row r="58" spans="1:12" s="483" customFormat="1" ht="42" customHeight="1" x14ac:dyDescent="0.2">
      <c r="A58" s="454" t="s">
        <v>510</v>
      </c>
      <c r="B58" s="454" t="s">
        <v>471</v>
      </c>
      <c r="C58" s="478" t="s">
        <v>552</v>
      </c>
      <c r="D58" s="479">
        <v>400000</v>
      </c>
      <c r="E58" s="480">
        <v>2400000</v>
      </c>
      <c r="F58" s="479">
        <f t="shared" si="2"/>
        <v>200000</v>
      </c>
      <c r="G58" s="580">
        <v>2400000</v>
      </c>
      <c r="H58" s="481" t="s">
        <v>533</v>
      </c>
      <c r="I58" s="482" t="s">
        <v>596</v>
      </c>
      <c r="J58" s="485" t="s">
        <v>472</v>
      </c>
      <c r="L58" s="586"/>
    </row>
    <row r="59" spans="1:12" s="447" customFormat="1" ht="42" customHeight="1" x14ac:dyDescent="0.25">
      <c r="A59" s="454" t="s">
        <v>508</v>
      </c>
      <c r="B59" s="454" t="s">
        <v>471</v>
      </c>
      <c r="C59" s="478" t="s">
        <v>552</v>
      </c>
      <c r="D59" s="479">
        <v>192000</v>
      </c>
      <c r="E59" s="480">
        <v>1152000</v>
      </c>
      <c r="F59" s="479">
        <f t="shared" si="2"/>
        <v>96000</v>
      </c>
      <c r="G59" s="580">
        <v>1152000</v>
      </c>
      <c r="H59" s="481" t="s">
        <v>533</v>
      </c>
      <c r="I59" s="482" t="s">
        <v>596</v>
      </c>
      <c r="J59" s="485" t="s">
        <v>472</v>
      </c>
      <c r="L59" s="587"/>
    </row>
    <row r="60" spans="1:12" s="447" customFormat="1" ht="42" customHeight="1" x14ac:dyDescent="0.25">
      <c r="A60" s="480" t="s">
        <v>507</v>
      </c>
      <c r="B60" s="454" t="s">
        <v>471</v>
      </c>
      <c r="C60" s="478" t="s">
        <v>561</v>
      </c>
      <c r="D60" s="479">
        <v>300000</v>
      </c>
      <c r="E60" s="480">
        <v>1800000</v>
      </c>
      <c r="F60" s="479">
        <f t="shared" si="2"/>
        <v>150000</v>
      </c>
      <c r="G60" s="580">
        <v>1800000</v>
      </c>
      <c r="H60" s="481" t="s">
        <v>533</v>
      </c>
      <c r="I60" s="482" t="s">
        <v>596</v>
      </c>
      <c r="J60" s="485" t="s">
        <v>472</v>
      </c>
      <c r="L60" s="587"/>
    </row>
    <row r="61" spans="1:12" s="447" customFormat="1" ht="42" customHeight="1" x14ac:dyDescent="0.25">
      <c r="A61" s="454" t="s">
        <v>491</v>
      </c>
      <c r="B61" s="454" t="s">
        <v>471</v>
      </c>
      <c r="C61" s="478" t="s">
        <v>562</v>
      </c>
      <c r="D61" s="479">
        <v>96000</v>
      </c>
      <c r="E61" s="480">
        <v>576000</v>
      </c>
      <c r="F61" s="479">
        <f t="shared" si="2"/>
        <v>48000</v>
      </c>
      <c r="G61" s="580">
        <v>576000</v>
      </c>
      <c r="H61" s="481" t="s">
        <v>533</v>
      </c>
      <c r="I61" s="482" t="s">
        <v>596</v>
      </c>
      <c r="J61" s="482" t="s">
        <v>472</v>
      </c>
      <c r="L61" s="587"/>
    </row>
    <row r="62" spans="1:12" s="447" customFormat="1" ht="42" customHeight="1" x14ac:dyDescent="0.25">
      <c r="A62" s="454" t="s">
        <v>488</v>
      </c>
      <c r="B62" s="454" t="s">
        <v>471</v>
      </c>
      <c r="C62" s="478" t="s">
        <v>532</v>
      </c>
      <c r="D62" s="479">
        <v>420000</v>
      </c>
      <c r="E62" s="480">
        <v>2520000</v>
      </c>
      <c r="F62" s="479">
        <f t="shared" si="2"/>
        <v>210000</v>
      </c>
      <c r="G62" s="580">
        <v>2520000</v>
      </c>
      <c r="H62" s="481" t="s">
        <v>533</v>
      </c>
      <c r="I62" s="482" t="s">
        <v>596</v>
      </c>
      <c r="J62" s="485" t="s">
        <v>472</v>
      </c>
      <c r="L62" s="587"/>
    </row>
    <row r="63" spans="1:12" s="447" customFormat="1" ht="42" customHeight="1" x14ac:dyDescent="0.25">
      <c r="A63" s="454" t="s">
        <v>512</v>
      </c>
      <c r="B63" s="454" t="s">
        <v>471</v>
      </c>
      <c r="C63" s="478" t="s">
        <v>563</v>
      </c>
      <c r="D63" s="479">
        <v>8389203.8399999999</v>
      </c>
      <c r="E63" s="480">
        <v>50335223.039999999</v>
      </c>
      <c r="F63" s="479">
        <f t="shared" si="2"/>
        <v>4194601.92</v>
      </c>
      <c r="G63" s="580">
        <v>50335223.040000014</v>
      </c>
      <c r="H63" s="481" t="s">
        <v>533</v>
      </c>
      <c r="I63" s="482" t="s">
        <v>596</v>
      </c>
      <c r="J63" s="485" t="s">
        <v>472</v>
      </c>
      <c r="L63" s="587"/>
    </row>
    <row r="64" spans="1:12" s="447" customFormat="1" ht="42" customHeight="1" x14ac:dyDescent="0.25">
      <c r="A64" s="454" t="s">
        <v>505</v>
      </c>
      <c r="B64" s="454" t="s">
        <v>471</v>
      </c>
      <c r="C64" s="478" t="s">
        <v>564</v>
      </c>
      <c r="D64" s="479">
        <v>225000</v>
      </c>
      <c r="E64" s="480">
        <v>1350000</v>
      </c>
      <c r="F64" s="479">
        <f t="shared" si="2"/>
        <v>112500</v>
      </c>
      <c r="G64" s="580">
        <v>1350000</v>
      </c>
      <c r="H64" s="481" t="s">
        <v>533</v>
      </c>
      <c r="I64" s="482" t="s">
        <v>596</v>
      </c>
      <c r="J64" s="482" t="s">
        <v>472</v>
      </c>
      <c r="L64" s="587"/>
    </row>
    <row r="65" spans="1:12" s="447" customFormat="1" ht="42" customHeight="1" x14ac:dyDescent="0.25">
      <c r="A65" s="454" t="s">
        <v>496</v>
      </c>
      <c r="B65" s="454" t="s">
        <v>471</v>
      </c>
      <c r="C65" s="478" t="s">
        <v>565</v>
      </c>
      <c r="D65" s="479">
        <v>96000</v>
      </c>
      <c r="E65" s="480">
        <v>576000</v>
      </c>
      <c r="F65" s="479">
        <f t="shared" si="2"/>
        <v>48000</v>
      </c>
      <c r="G65" s="580">
        <v>576000</v>
      </c>
      <c r="H65" s="481" t="s">
        <v>533</v>
      </c>
      <c r="I65" s="482" t="s">
        <v>596</v>
      </c>
      <c r="J65" s="482" t="s">
        <v>472</v>
      </c>
      <c r="L65" s="587"/>
    </row>
    <row r="66" spans="1:12" ht="42" customHeight="1" x14ac:dyDescent="0.2">
      <c r="A66" s="454" t="s">
        <v>566</v>
      </c>
      <c r="B66" s="454" t="s">
        <v>471</v>
      </c>
      <c r="C66" s="478" t="s">
        <v>529</v>
      </c>
      <c r="D66" s="479">
        <v>225000</v>
      </c>
      <c r="E66" s="480">
        <v>625000</v>
      </c>
      <c r="F66" s="479">
        <f t="shared" ref="F66:F72" si="3">E66*1</f>
        <v>625000</v>
      </c>
      <c r="G66" s="580">
        <v>1250000</v>
      </c>
      <c r="H66" s="486" t="s">
        <v>529</v>
      </c>
      <c r="I66" s="482" t="s">
        <v>596</v>
      </c>
      <c r="J66" s="482" t="s">
        <v>472</v>
      </c>
    </row>
    <row r="67" spans="1:12" ht="42" customHeight="1" x14ac:dyDescent="0.2">
      <c r="A67" s="454" t="s">
        <v>493</v>
      </c>
      <c r="B67" s="454" t="s">
        <v>471</v>
      </c>
      <c r="C67" s="478" t="s">
        <v>529</v>
      </c>
      <c r="D67" s="479">
        <v>225000</v>
      </c>
      <c r="E67" s="480">
        <v>750000</v>
      </c>
      <c r="F67" s="479">
        <f t="shared" si="3"/>
        <v>750000</v>
      </c>
      <c r="G67" s="580">
        <v>1500000</v>
      </c>
      <c r="H67" s="486" t="s">
        <v>529</v>
      </c>
      <c r="I67" s="482" t="s">
        <v>596</v>
      </c>
      <c r="J67" s="482" t="s">
        <v>472</v>
      </c>
    </row>
    <row r="68" spans="1:12" ht="42" customHeight="1" x14ac:dyDescent="0.2">
      <c r="A68" s="454" t="s">
        <v>567</v>
      </c>
      <c r="B68" s="454" t="s">
        <v>471</v>
      </c>
      <c r="C68" s="478" t="s">
        <v>529</v>
      </c>
      <c r="D68" s="479">
        <v>225000</v>
      </c>
      <c r="E68" s="480">
        <v>900000</v>
      </c>
      <c r="F68" s="479">
        <f t="shared" si="3"/>
        <v>900000</v>
      </c>
      <c r="G68" s="580">
        <v>1800000</v>
      </c>
      <c r="H68" s="486" t="s">
        <v>529</v>
      </c>
      <c r="I68" s="482" t="s">
        <v>596</v>
      </c>
      <c r="J68" s="482" t="s">
        <v>472</v>
      </c>
    </row>
    <row r="69" spans="1:12" ht="42" customHeight="1" x14ac:dyDescent="0.2">
      <c r="A69" s="454" t="s">
        <v>568</v>
      </c>
      <c r="B69" s="454" t="s">
        <v>471</v>
      </c>
      <c r="C69" s="478" t="s">
        <v>529</v>
      </c>
      <c r="D69" s="479">
        <v>225000</v>
      </c>
      <c r="E69" s="480">
        <v>750000</v>
      </c>
      <c r="F69" s="479">
        <f t="shared" si="3"/>
        <v>750000</v>
      </c>
      <c r="G69" s="580">
        <v>1500000</v>
      </c>
      <c r="H69" s="486" t="s">
        <v>529</v>
      </c>
      <c r="I69" s="482" t="s">
        <v>596</v>
      </c>
      <c r="J69" s="482" t="s">
        <v>472</v>
      </c>
    </row>
    <row r="70" spans="1:12" ht="42" customHeight="1" x14ac:dyDescent="0.2">
      <c r="A70" s="454" t="s">
        <v>569</v>
      </c>
      <c r="B70" s="454" t="s">
        <v>471</v>
      </c>
      <c r="C70" s="478" t="s">
        <v>529</v>
      </c>
      <c r="D70" s="479">
        <v>225000</v>
      </c>
      <c r="E70" s="480">
        <v>500000</v>
      </c>
      <c r="F70" s="479">
        <f t="shared" si="3"/>
        <v>500000</v>
      </c>
      <c r="G70" s="580">
        <v>1000000</v>
      </c>
      <c r="H70" s="486" t="s">
        <v>529</v>
      </c>
      <c r="I70" s="482" t="s">
        <v>596</v>
      </c>
      <c r="J70" s="482" t="s">
        <v>472</v>
      </c>
    </row>
    <row r="71" spans="1:12" ht="42" customHeight="1" x14ac:dyDescent="0.2">
      <c r="A71" s="454" t="s">
        <v>570</v>
      </c>
      <c r="B71" s="454" t="s">
        <v>471</v>
      </c>
      <c r="C71" s="478" t="s">
        <v>529</v>
      </c>
      <c r="D71" s="479">
        <v>225000</v>
      </c>
      <c r="E71" s="480">
        <v>450000</v>
      </c>
      <c r="F71" s="479">
        <f t="shared" si="3"/>
        <v>450000</v>
      </c>
      <c r="G71" s="580">
        <v>900000</v>
      </c>
      <c r="H71" s="486" t="s">
        <v>529</v>
      </c>
      <c r="I71" s="482" t="s">
        <v>596</v>
      </c>
      <c r="J71" s="482" t="s">
        <v>472</v>
      </c>
    </row>
    <row r="72" spans="1:12" ht="42" customHeight="1" x14ac:dyDescent="0.2">
      <c r="A72" s="454" t="s">
        <v>571</v>
      </c>
      <c r="B72" s="454" t="s">
        <v>471</v>
      </c>
      <c r="C72" s="478" t="s">
        <v>529</v>
      </c>
      <c r="D72" s="479">
        <v>225000</v>
      </c>
      <c r="E72" s="480">
        <v>250000</v>
      </c>
      <c r="F72" s="479">
        <f t="shared" si="3"/>
        <v>250000</v>
      </c>
      <c r="G72" s="580">
        <v>500000</v>
      </c>
      <c r="H72" s="486" t="s">
        <v>529</v>
      </c>
      <c r="I72" s="482" t="s">
        <v>596</v>
      </c>
      <c r="J72" s="482" t="s">
        <v>472</v>
      </c>
    </row>
    <row r="73" spans="1:12" ht="42" customHeight="1" x14ac:dyDescent="0.2">
      <c r="A73" s="454" t="s">
        <v>594</v>
      </c>
      <c r="B73" s="454" t="s">
        <v>471</v>
      </c>
      <c r="C73" s="478" t="s">
        <v>595</v>
      </c>
      <c r="D73" s="479"/>
      <c r="E73" s="544">
        <v>0</v>
      </c>
      <c r="F73" s="479">
        <v>0</v>
      </c>
      <c r="G73" s="580">
        <v>360000</v>
      </c>
      <c r="H73" s="486" t="s">
        <v>529</v>
      </c>
      <c r="I73" s="482" t="s">
        <v>596</v>
      </c>
      <c r="J73" s="482" t="s">
        <v>472</v>
      </c>
    </row>
    <row r="74" spans="1:12" ht="42" customHeight="1" x14ac:dyDescent="0.2">
      <c r="A74" s="595" t="s">
        <v>611</v>
      </c>
      <c r="B74" s="454" t="s">
        <v>471</v>
      </c>
      <c r="C74" s="596" t="s">
        <v>612</v>
      </c>
      <c r="D74" s="597"/>
      <c r="E74" s="598">
        <v>0</v>
      </c>
      <c r="F74" s="597">
        <v>0</v>
      </c>
      <c r="G74" s="580">
        <v>1200000</v>
      </c>
      <c r="H74" s="486" t="s">
        <v>529</v>
      </c>
      <c r="I74" s="482" t="s">
        <v>596</v>
      </c>
      <c r="J74" s="482" t="s">
        <v>472</v>
      </c>
    </row>
    <row r="75" spans="1:12" ht="18" customHeight="1" thickBot="1" x14ac:dyDescent="0.25">
      <c r="A75" s="599"/>
      <c r="B75" s="599"/>
      <c r="C75" s="600"/>
      <c r="D75" s="601"/>
      <c r="E75" s="602">
        <v>0</v>
      </c>
      <c r="F75" s="603">
        <v>0</v>
      </c>
      <c r="G75" s="604">
        <f>SUM(G13:G74)</f>
        <v>162849805.79000002</v>
      </c>
      <c r="H75" s="605"/>
      <c r="I75" s="606"/>
      <c r="J75" s="606"/>
    </row>
    <row r="76" spans="1:12" ht="16.5" thickTop="1" x14ac:dyDescent="0.25">
      <c r="A76" s="487"/>
      <c r="B76" s="487"/>
      <c r="C76" s="488"/>
      <c r="D76" s="489"/>
      <c r="E76" s="487"/>
      <c r="F76" s="558"/>
      <c r="G76" s="545"/>
      <c r="H76" s="491"/>
      <c r="I76" s="492"/>
      <c r="J76" s="492"/>
    </row>
    <row r="77" spans="1:12" x14ac:dyDescent="0.2">
      <c r="A77" s="487"/>
      <c r="B77" s="487"/>
      <c r="C77" s="488"/>
      <c r="D77" s="489"/>
      <c r="E77" s="487"/>
      <c r="F77" s="567"/>
      <c r="G77" s="566"/>
      <c r="H77" s="592"/>
      <c r="I77" s="492"/>
      <c r="J77" s="492"/>
    </row>
    <row r="78" spans="1:12" ht="15" x14ac:dyDescent="0.2">
      <c r="A78" s="493" t="s">
        <v>528</v>
      </c>
      <c r="B78" s="494"/>
      <c r="C78" s="495" t="s">
        <v>598</v>
      </c>
      <c r="D78" s="496"/>
      <c r="E78" s="497" t="s">
        <v>572</v>
      </c>
      <c r="F78" s="498" t="s">
        <v>573</v>
      </c>
      <c r="G78" s="591"/>
      <c r="H78" s="592"/>
      <c r="I78" s="492"/>
      <c r="J78" s="492"/>
    </row>
    <row r="79" spans="1:12" ht="15" x14ac:dyDescent="0.2">
      <c r="A79" s="493" t="s">
        <v>522</v>
      </c>
      <c r="B79" s="494"/>
      <c r="C79" s="495" t="s">
        <v>599</v>
      </c>
      <c r="D79" s="496"/>
      <c r="E79" s="499" t="s">
        <v>616</v>
      </c>
      <c r="F79" s="500" t="s">
        <v>617</v>
      </c>
      <c r="G79" s="591"/>
      <c r="H79" s="592"/>
      <c r="I79" s="492"/>
      <c r="J79" s="492"/>
    </row>
    <row r="80" spans="1:12" ht="15" x14ac:dyDescent="0.2">
      <c r="A80" s="494"/>
      <c r="B80" s="494"/>
      <c r="C80" s="495"/>
      <c r="D80" s="496"/>
      <c r="E80" s="497"/>
      <c r="F80" s="498"/>
      <c r="G80" s="591"/>
      <c r="H80" s="592"/>
      <c r="I80" s="492"/>
      <c r="J80" s="492"/>
    </row>
    <row r="81" spans="1:16132" ht="15" x14ac:dyDescent="0.2">
      <c r="A81" s="501"/>
      <c r="B81" s="502"/>
      <c r="C81" s="501"/>
      <c r="D81" s="504" t="s">
        <v>574</v>
      </c>
      <c r="E81" s="505" t="s">
        <v>575</v>
      </c>
      <c r="F81" s="498" t="s">
        <v>576</v>
      </c>
      <c r="G81" s="591"/>
      <c r="H81" s="593"/>
    </row>
    <row r="82" spans="1:16132" s="3" customFormat="1" ht="15" x14ac:dyDescent="0.2">
      <c r="A82" s="506" t="s">
        <v>513</v>
      </c>
      <c r="B82" s="502"/>
      <c r="C82" s="559" t="s">
        <v>600</v>
      </c>
      <c r="D82" s="504"/>
      <c r="E82" s="507" t="s">
        <v>619</v>
      </c>
      <c r="F82" s="500" t="s">
        <v>618</v>
      </c>
      <c r="G82" s="591"/>
      <c r="H82" s="594"/>
      <c r="I82"/>
      <c r="K82"/>
      <c r="L82" s="1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</row>
    <row r="83" spans="1:16132" s="3" customFormat="1" ht="15" x14ac:dyDescent="0.2">
      <c r="A83" s="502"/>
      <c r="B83" s="502"/>
      <c r="C83" s="503"/>
      <c r="D83" s="504"/>
      <c r="E83" s="508"/>
      <c r="F83" s="509"/>
      <c r="G83" s="591"/>
      <c r="H83" s="593"/>
      <c r="I83"/>
      <c r="K83"/>
      <c r="L83" s="1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</row>
    <row r="84" spans="1:16132" s="3" customFormat="1" ht="15" x14ac:dyDescent="0.2">
      <c r="A84" s="510"/>
      <c r="B84" s="511"/>
      <c r="C84" s="512"/>
      <c r="D84" s="504"/>
      <c r="E84" s="508"/>
      <c r="F84" s="513"/>
      <c r="G84" s="591"/>
      <c r="H84" s="585"/>
      <c r="I84"/>
      <c r="K84"/>
      <c r="L84" s="1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</row>
    <row r="85" spans="1:16132" s="3" customFormat="1" ht="15" x14ac:dyDescent="0.2">
      <c r="A85" s="514"/>
      <c r="B85" s="511"/>
      <c r="C85" s="512"/>
      <c r="D85" s="504"/>
      <c r="E85" s="508"/>
      <c r="F85" s="513"/>
      <c r="G85" s="591"/>
      <c r="H85" s="585"/>
      <c r="I85"/>
      <c r="K85"/>
      <c r="L85" s="1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</row>
    <row r="86" spans="1:16132" s="3" customFormat="1" ht="15" x14ac:dyDescent="0.2">
      <c r="A86" s="514"/>
      <c r="B86" s="511"/>
      <c r="C86" s="512"/>
      <c r="D86" s="504"/>
      <c r="E86" s="508"/>
      <c r="F86" s="513"/>
      <c r="G86" s="591"/>
      <c r="H86" s="585"/>
      <c r="I86"/>
      <c r="K86"/>
      <c r="L86" s="1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</row>
    <row r="87" spans="1:16132" s="3" customFormat="1" ht="15" x14ac:dyDescent="0.25">
      <c r="A87" s="510"/>
      <c r="B87" s="511"/>
      <c r="C87" s="512"/>
      <c r="D87" s="504"/>
      <c r="E87" s="515"/>
      <c r="F87" s="513"/>
      <c r="G87" s="590"/>
      <c r="H87" s="490"/>
      <c r="I87"/>
      <c r="K87"/>
      <c r="L87" s="1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</row>
    <row r="88" spans="1:16132" s="3" customFormat="1" ht="15" x14ac:dyDescent="0.25">
      <c r="A88" s="510"/>
      <c r="B88" s="511"/>
      <c r="C88" s="512"/>
      <c r="D88" s="504"/>
      <c r="E88" s="515"/>
      <c r="F88" s="513"/>
      <c r="G88" s="590"/>
      <c r="H88" s="490"/>
      <c r="I88"/>
      <c r="K88"/>
      <c r="L88" s="1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</row>
    <row r="89" spans="1:16132" s="3" customFormat="1" x14ac:dyDescent="0.2">
      <c r="A89" s="461"/>
      <c r="B89"/>
      <c r="C89" s="516"/>
      <c r="D89" s="517"/>
      <c r="E89" s="518"/>
      <c r="F89" s="517"/>
      <c r="G89" s="588"/>
      <c r="H89" s="490"/>
      <c r="I89"/>
      <c r="K89"/>
      <c r="L89" s="1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</row>
    <row r="90" spans="1:16132" s="3" customFormat="1" x14ac:dyDescent="0.2">
      <c r="A90" s="6"/>
      <c r="B90"/>
      <c r="C90" s="516"/>
      <c r="D90" s="517"/>
      <c r="E90" s="518"/>
      <c r="F90" s="517"/>
      <c r="G90" s="588"/>
      <c r="H90" s="477"/>
      <c r="I90"/>
      <c r="K90"/>
      <c r="L90" s="1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</row>
    <row r="91" spans="1:16132" s="3" customFormat="1" x14ac:dyDescent="0.2">
      <c r="A91" s="6"/>
      <c r="B91"/>
      <c r="C91" s="516"/>
      <c r="D91" s="517"/>
      <c r="E91" s="2"/>
      <c r="F91" s="517"/>
      <c r="G91" s="589"/>
      <c r="H91" s="477"/>
      <c r="I91"/>
      <c r="K91"/>
      <c r="L91" s="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</row>
    <row r="92" spans="1:16132" s="3" customFormat="1" x14ac:dyDescent="0.2">
      <c r="A92" s="6"/>
      <c r="B92"/>
      <c r="C92" s="516"/>
      <c r="D92" s="517"/>
      <c r="E92" s="2"/>
      <c r="F92" s="517"/>
      <c r="G92" s="546"/>
      <c r="H92" s="477"/>
      <c r="I92"/>
      <c r="K92"/>
      <c r="L92" s="1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</row>
    <row r="93" spans="1:16132" s="3" customFormat="1" x14ac:dyDescent="0.2">
      <c r="A93" s="6"/>
      <c r="B93"/>
      <c r="C93" s="516"/>
      <c r="D93" s="459"/>
      <c r="E93"/>
      <c r="F93" s="459"/>
      <c r="G93" s="546"/>
      <c r="H93" s="477"/>
      <c r="I93"/>
      <c r="K93"/>
      <c r="L93" s="1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</row>
    <row r="94" spans="1:16132" s="3" customFormat="1" x14ac:dyDescent="0.2">
      <c r="A94" s="6"/>
      <c r="B94"/>
      <c r="C94" s="516"/>
      <c r="D94" s="459"/>
      <c r="E94"/>
      <c r="F94" s="459"/>
      <c r="G94" s="547"/>
      <c r="H94" s="477"/>
      <c r="I94"/>
      <c r="K94"/>
      <c r="L94" s="1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</row>
    <row r="95" spans="1:16132" s="3" customFormat="1" x14ac:dyDescent="0.2">
      <c r="A95" s="6"/>
      <c r="B95"/>
      <c r="C95" s="516"/>
      <c r="D95" s="459"/>
      <c r="E95"/>
      <c r="F95" s="459"/>
      <c r="G95" s="548"/>
      <c r="H95" s="477"/>
      <c r="I95"/>
      <c r="K95"/>
      <c r="L95" s="1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</row>
    <row r="96" spans="1:16132" s="3" customFormat="1" x14ac:dyDescent="0.2">
      <c r="A96" s="6"/>
      <c r="B96"/>
      <c r="C96" s="516"/>
      <c r="D96" s="459"/>
      <c r="E96"/>
      <c r="F96" s="459"/>
      <c r="G96" s="548"/>
      <c r="H96" s="477"/>
      <c r="I96"/>
      <c r="K96"/>
      <c r="L96" s="1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</row>
    <row r="97" spans="1:16132" s="477" customFormat="1" x14ac:dyDescent="0.2">
      <c r="A97" s="6"/>
      <c r="B97"/>
      <c r="C97" s="516"/>
      <c r="D97" s="459"/>
      <c r="E97"/>
      <c r="F97" s="459"/>
      <c r="G97" s="548"/>
      <c r="I97"/>
      <c r="J97" s="3"/>
      <c r="K97"/>
      <c r="L97" s="1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</row>
  </sheetData>
  <mergeCells count="4">
    <mergeCell ref="A7:J7"/>
    <mergeCell ref="A8:J8"/>
    <mergeCell ref="A9:J9"/>
    <mergeCell ref="A10:J10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Q59"/>
  <sheetViews>
    <sheetView showGridLines="0" zoomScaleNormal="100" workbookViewId="0">
      <selection activeCell="G29" sqref="G29"/>
    </sheetView>
  </sheetViews>
  <sheetFormatPr baseColWidth="10" defaultRowHeight="12.75" x14ac:dyDescent="0.2"/>
  <cols>
    <col min="1" max="1" width="5.7109375" customWidth="1"/>
    <col min="2" max="2" width="62.7109375" customWidth="1"/>
    <col min="3" max="3" width="17.28515625" style="583" customWidth="1"/>
    <col min="4" max="4" width="5.28515625" style="583" customWidth="1"/>
    <col min="5" max="5" width="20.28515625" style="459" customWidth="1"/>
    <col min="6" max="6" width="13.7109375" style="525" bestFit="1" customWidth="1"/>
    <col min="7" max="7" width="19.42578125" style="1" customWidth="1"/>
    <col min="8" max="8" width="2.7109375" style="1" customWidth="1"/>
    <col min="9" max="9" width="19.7109375" style="459" customWidth="1"/>
    <col min="10" max="256" width="9.140625" customWidth="1"/>
  </cols>
  <sheetData>
    <row r="1" spans="1:17" s="9" customFormat="1" ht="14.25" customHeight="1" x14ac:dyDescent="0.2">
      <c r="B1" s="8"/>
      <c r="C1" s="531"/>
      <c r="D1" s="531"/>
      <c r="E1" s="519"/>
      <c r="F1" s="523"/>
      <c r="G1" s="541"/>
      <c r="H1" s="541"/>
      <c r="I1" s="541"/>
    </row>
    <row r="2" spans="1:17" s="9" customFormat="1" ht="14.25" customHeight="1" x14ac:dyDescent="0.2">
      <c r="B2" s="8"/>
      <c r="C2" s="531"/>
      <c r="D2" s="531"/>
      <c r="E2" s="519"/>
      <c r="F2" s="523"/>
      <c r="G2" s="541"/>
      <c r="H2" s="541"/>
      <c r="I2" s="541"/>
    </row>
    <row r="3" spans="1:17" s="9" customFormat="1" ht="14.25" customHeight="1" x14ac:dyDescent="0.2">
      <c r="B3" s="8"/>
      <c r="C3" s="531"/>
      <c r="D3" s="531"/>
      <c r="E3" s="519"/>
      <c r="F3" s="523"/>
      <c r="G3" s="541"/>
      <c r="H3" s="541"/>
      <c r="I3" s="541"/>
    </row>
    <row r="4" spans="1:17" s="9" customFormat="1" ht="14.25" customHeight="1" x14ac:dyDescent="0.2">
      <c r="B4" s="8"/>
      <c r="C4" s="531"/>
      <c r="D4" s="531"/>
      <c r="E4" s="519"/>
      <c r="F4" s="523"/>
      <c r="G4" s="541"/>
      <c r="H4" s="541"/>
      <c r="I4" s="541"/>
    </row>
    <row r="5" spans="1:17" s="9" customFormat="1" ht="14.25" customHeight="1" x14ac:dyDescent="0.2">
      <c r="B5" s="8"/>
      <c r="C5" s="531"/>
      <c r="D5" s="531"/>
      <c r="E5" s="519"/>
      <c r="F5" s="523"/>
      <c r="G5" s="541"/>
      <c r="H5" s="541"/>
      <c r="I5" s="541"/>
    </row>
    <row r="6" spans="1:17" s="9" customFormat="1" ht="14.25" customHeight="1" x14ac:dyDescent="0.2">
      <c r="A6" s="612" t="s">
        <v>1</v>
      </c>
      <c r="B6" s="612"/>
      <c r="C6" s="612"/>
      <c r="D6" s="612"/>
      <c r="E6" s="612"/>
      <c r="F6" s="523"/>
      <c r="G6" s="541"/>
      <c r="H6" s="541"/>
      <c r="I6" s="541"/>
    </row>
    <row r="7" spans="1:17" s="9" customFormat="1" ht="14.25" customHeight="1" x14ac:dyDescent="0.2">
      <c r="A7" s="612" t="s">
        <v>83</v>
      </c>
      <c r="B7" s="612"/>
      <c r="C7" s="612"/>
      <c r="D7" s="612"/>
      <c r="E7" s="612"/>
      <c r="F7" s="523"/>
      <c r="G7" s="541"/>
      <c r="H7" s="541"/>
      <c r="I7" s="541"/>
    </row>
    <row r="8" spans="1:17" s="9" customFormat="1" ht="14.25" customHeight="1" x14ac:dyDescent="0.2">
      <c r="A8" s="612" t="e">
        <f>#REF!</f>
        <v>#REF!</v>
      </c>
      <c r="B8" s="612"/>
      <c r="C8" s="612"/>
      <c r="D8" s="612"/>
      <c r="E8" s="612"/>
      <c r="F8" s="523"/>
      <c r="G8" s="541"/>
      <c r="H8" s="541"/>
      <c r="I8" s="541"/>
    </row>
    <row r="9" spans="1:17" s="9" customFormat="1" ht="14.25" customHeight="1" x14ac:dyDescent="0.2">
      <c r="A9" s="613" t="s">
        <v>463</v>
      </c>
      <c r="B9" s="613"/>
      <c r="C9" s="613"/>
      <c r="D9" s="613"/>
      <c r="E9" s="613"/>
      <c r="F9" s="523"/>
      <c r="G9" s="541"/>
      <c r="H9" s="541"/>
      <c r="I9" s="541"/>
    </row>
    <row r="10" spans="1:17" ht="14.25" customHeight="1" x14ac:dyDescent="0.2">
      <c r="B10" s="114"/>
      <c r="C10" s="532"/>
      <c r="D10" s="532"/>
      <c r="F10" s="522"/>
      <c r="G10" s="522"/>
      <c r="H10" s="522"/>
      <c r="I10" s="522"/>
      <c r="J10" s="253"/>
      <c r="K10" s="253"/>
    </row>
    <row r="11" spans="1:17" ht="15.75" x14ac:dyDescent="0.2">
      <c r="B11" s="452" t="s">
        <v>84</v>
      </c>
      <c r="C11" s="556" t="s">
        <v>597</v>
      </c>
      <c r="D11" s="555"/>
      <c r="E11" s="569">
        <v>2022</v>
      </c>
      <c r="F11" s="522"/>
      <c r="G11" s="522"/>
      <c r="H11" s="522"/>
      <c r="I11" s="522"/>
      <c r="J11" s="253"/>
      <c r="K11" s="253"/>
    </row>
    <row r="12" spans="1:17" ht="15.75" x14ac:dyDescent="0.2">
      <c r="A12" s="2"/>
      <c r="B12" s="453" t="s">
        <v>85</v>
      </c>
      <c r="C12" s="533"/>
      <c r="D12" s="533"/>
      <c r="E12" s="570"/>
      <c r="F12" s="522"/>
      <c r="G12" s="522"/>
      <c r="H12" s="522"/>
      <c r="I12" s="522"/>
      <c r="J12" s="253"/>
      <c r="K12" s="253"/>
    </row>
    <row r="13" spans="1:17" ht="15" customHeight="1" x14ac:dyDescent="0.25">
      <c r="A13" s="2"/>
      <c r="B13" s="456" t="s">
        <v>587</v>
      </c>
      <c r="C13" s="539" t="s">
        <v>582</v>
      </c>
      <c r="D13" s="539"/>
      <c r="E13" s="527">
        <v>844829422.31000018</v>
      </c>
      <c r="F13" s="522"/>
      <c r="G13" s="522"/>
      <c r="H13" s="522"/>
      <c r="I13" s="522"/>
      <c r="J13" s="253"/>
      <c r="K13" s="253"/>
    </row>
    <row r="14" spans="1:17" s="116" customFormat="1" ht="15" customHeight="1" x14ac:dyDescent="0.25">
      <c r="A14" s="2"/>
      <c r="B14" s="456" t="s">
        <v>588</v>
      </c>
      <c r="C14" s="539" t="s">
        <v>583</v>
      </c>
      <c r="D14" s="539"/>
      <c r="E14" s="527">
        <v>76496194.439999998</v>
      </c>
      <c r="F14" s="522"/>
      <c r="G14" s="563"/>
      <c r="H14" s="522"/>
      <c r="I14" s="522"/>
      <c r="J14" s="253"/>
      <c r="K14" s="253"/>
      <c r="L14"/>
      <c r="M14"/>
      <c r="N14"/>
      <c r="O14"/>
      <c r="P14"/>
      <c r="Q14"/>
    </row>
    <row r="15" spans="1:17" ht="15" customHeight="1" x14ac:dyDescent="0.25">
      <c r="A15" s="2"/>
      <c r="B15" s="456" t="s">
        <v>589</v>
      </c>
      <c r="C15" s="539" t="s">
        <v>584</v>
      </c>
      <c r="D15" s="539"/>
      <c r="E15" s="527">
        <v>8097445.8409999991</v>
      </c>
      <c r="F15" s="522"/>
      <c r="G15" s="564"/>
      <c r="H15" s="522"/>
      <c r="I15" s="522"/>
      <c r="J15" s="253"/>
      <c r="K15" s="253"/>
    </row>
    <row r="16" spans="1:17" ht="14.25" x14ac:dyDescent="0.2">
      <c r="A16" s="2"/>
      <c r="B16" s="449" t="s">
        <v>87</v>
      </c>
      <c r="C16" s="540"/>
      <c r="D16" s="540"/>
      <c r="E16" s="571">
        <v>929423062.5910002</v>
      </c>
      <c r="F16" s="522"/>
      <c r="G16" s="563"/>
      <c r="H16" s="522"/>
      <c r="I16" s="522"/>
      <c r="J16" s="253"/>
      <c r="K16" s="253"/>
    </row>
    <row r="17" spans="1:17" ht="14.25" x14ac:dyDescent="0.2">
      <c r="A17" s="2"/>
      <c r="B17" s="449"/>
      <c r="C17" s="540"/>
      <c r="D17" s="540"/>
      <c r="E17" s="572"/>
      <c r="F17" s="522"/>
      <c r="G17" s="563"/>
      <c r="H17" s="522"/>
      <c r="I17" s="522"/>
      <c r="J17" s="253"/>
      <c r="K17" s="253"/>
    </row>
    <row r="18" spans="1:17" ht="14.25" x14ac:dyDescent="0.2">
      <c r="A18" s="2"/>
      <c r="B18" s="449" t="s">
        <v>88</v>
      </c>
      <c r="C18" s="540"/>
      <c r="D18" s="540"/>
      <c r="E18" s="573"/>
      <c r="F18" s="524"/>
      <c r="G18" s="565"/>
      <c r="H18" s="524"/>
      <c r="I18" s="524"/>
      <c r="J18" s="254"/>
      <c r="K18" s="254"/>
      <c r="L18" s="9"/>
      <c r="M18" s="9"/>
      <c r="N18" s="9"/>
      <c r="O18" s="9"/>
      <c r="P18" s="9"/>
      <c r="Q18" s="9"/>
    </row>
    <row r="19" spans="1:17" s="116" customFormat="1" ht="14.25" customHeight="1" x14ac:dyDescent="0.25">
      <c r="A19" s="2"/>
      <c r="B19" s="456" t="s">
        <v>590</v>
      </c>
      <c r="C19" s="539" t="s">
        <v>585</v>
      </c>
      <c r="D19" s="539"/>
      <c r="E19" s="527">
        <v>375845667.99000001</v>
      </c>
      <c r="F19" s="524"/>
      <c r="G19" s="565"/>
      <c r="H19" s="524"/>
      <c r="I19" s="524"/>
      <c r="J19" s="254"/>
      <c r="K19" s="254"/>
      <c r="L19" s="9"/>
      <c r="M19" s="9"/>
      <c r="N19" s="9"/>
      <c r="O19" s="9"/>
      <c r="P19" s="9"/>
      <c r="Q19" s="9"/>
    </row>
    <row r="20" spans="1:17" s="116" customFormat="1" ht="14.25" customHeight="1" x14ac:dyDescent="0.25">
      <c r="A20" s="2"/>
      <c r="B20" s="456" t="s">
        <v>591</v>
      </c>
      <c r="C20" s="539" t="s">
        <v>586</v>
      </c>
      <c r="D20" s="539"/>
      <c r="E20" s="528">
        <v>6930255.9596666684</v>
      </c>
      <c r="F20" s="524"/>
      <c r="G20" s="565"/>
      <c r="H20" s="524"/>
      <c r="I20" s="524"/>
      <c r="J20" s="254"/>
      <c r="K20" s="254"/>
      <c r="L20" s="9"/>
      <c r="M20" s="9"/>
      <c r="N20" s="9"/>
      <c r="O20" s="9"/>
      <c r="P20" s="9"/>
      <c r="Q20" s="9"/>
    </row>
    <row r="21" spans="1:17" s="116" customFormat="1" ht="14.25" x14ac:dyDescent="0.2">
      <c r="A21" s="2"/>
      <c r="B21" s="457" t="s">
        <v>89</v>
      </c>
      <c r="C21" s="539"/>
      <c r="D21" s="539"/>
      <c r="E21" s="571">
        <v>382775923.94966668</v>
      </c>
      <c r="F21" s="524"/>
      <c r="G21" s="565"/>
      <c r="H21" s="524"/>
      <c r="I21" s="524"/>
      <c r="J21" s="254"/>
      <c r="K21" s="254"/>
      <c r="L21" s="9"/>
      <c r="M21" s="9"/>
      <c r="N21" s="9"/>
      <c r="O21" s="9"/>
      <c r="P21" s="9"/>
      <c r="Q21" s="9"/>
    </row>
    <row r="22" spans="1:17" ht="14.25" x14ac:dyDescent="0.2">
      <c r="A22" s="2"/>
      <c r="B22" s="449"/>
      <c r="C22" s="540"/>
      <c r="D22" s="540"/>
      <c r="E22" s="574"/>
      <c r="F22" s="524"/>
      <c r="G22" s="565"/>
      <c r="H22" s="524"/>
      <c r="I22" s="524"/>
      <c r="J22" s="254"/>
      <c r="K22" s="254"/>
      <c r="L22" s="9"/>
      <c r="M22" s="9"/>
      <c r="N22" s="9"/>
      <c r="O22" s="9"/>
      <c r="P22" s="9"/>
      <c r="Q22" s="9"/>
    </row>
    <row r="23" spans="1:17" ht="15" thickBot="1" x14ac:dyDescent="0.25">
      <c r="B23" s="449" t="s">
        <v>90</v>
      </c>
      <c r="C23" s="540"/>
      <c r="D23" s="540"/>
      <c r="E23" s="568">
        <v>1312198986.5406668</v>
      </c>
      <c r="F23" s="522"/>
      <c r="G23" s="522"/>
      <c r="H23" s="522"/>
      <c r="I23" s="522"/>
      <c r="J23" s="253"/>
      <c r="K23" s="253"/>
    </row>
    <row r="24" spans="1:17" ht="12.75" customHeight="1" thickTop="1" x14ac:dyDescent="0.2">
      <c r="B24" s="449"/>
      <c r="C24" s="540"/>
      <c r="D24" s="540"/>
      <c r="E24" s="575"/>
      <c r="F24" s="522"/>
      <c r="G24" s="522"/>
      <c r="H24" s="522"/>
      <c r="I24" s="522"/>
      <c r="J24" s="253"/>
      <c r="K24" s="253"/>
    </row>
    <row r="25" spans="1:17" ht="14.25" x14ac:dyDescent="0.2">
      <c r="B25" s="449" t="s">
        <v>526</v>
      </c>
      <c r="C25" s="540"/>
      <c r="D25" s="540"/>
      <c r="E25" s="575"/>
      <c r="F25" s="522"/>
      <c r="G25" s="522"/>
      <c r="H25" s="522"/>
      <c r="I25" s="522"/>
      <c r="J25" s="253"/>
      <c r="K25" s="253"/>
    </row>
    <row r="26" spans="1:17" ht="14.25" x14ac:dyDescent="0.2">
      <c r="B26" s="457" t="s">
        <v>102</v>
      </c>
      <c r="C26" s="539"/>
      <c r="D26" s="539"/>
      <c r="E26" s="575"/>
      <c r="F26" s="522"/>
      <c r="G26" s="522"/>
      <c r="H26" s="522"/>
      <c r="I26" s="522"/>
      <c r="J26" s="253"/>
      <c r="K26" s="253"/>
    </row>
    <row r="27" spans="1:17" ht="11.25" customHeight="1" x14ac:dyDescent="0.2">
      <c r="B27" s="450"/>
      <c r="C27" s="540"/>
      <c r="D27" s="540"/>
      <c r="E27" s="576"/>
      <c r="F27" s="522"/>
      <c r="G27" s="522"/>
      <c r="H27" s="522"/>
      <c r="I27" s="522"/>
      <c r="J27" s="253"/>
      <c r="K27" s="253"/>
    </row>
    <row r="28" spans="1:17" ht="15" x14ac:dyDescent="0.25">
      <c r="B28" s="448" t="s">
        <v>592</v>
      </c>
      <c r="C28" s="539" t="s">
        <v>593</v>
      </c>
      <c r="D28" s="539"/>
      <c r="E28" s="527">
        <v>45083030.944999985</v>
      </c>
      <c r="F28" s="522"/>
      <c r="G28" s="522"/>
      <c r="H28" s="522"/>
      <c r="I28" s="522"/>
      <c r="J28" s="253"/>
      <c r="K28" s="253"/>
    </row>
    <row r="29" spans="1:17" ht="14.25" x14ac:dyDescent="0.2">
      <c r="B29" s="449" t="s">
        <v>91</v>
      </c>
      <c r="C29" s="534"/>
      <c r="D29" s="534"/>
      <c r="E29" s="571">
        <v>45083030.944999985</v>
      </c>
      <c r="F29" s="522"/>
      <c r="G29" s="522"/>
      <c r="H29" s="522"/>
      <c r="I29" s="522"/>
      <c r="J29" s="253"/>
      <c r="K29" s="253"/>
    </row>
    <row r="30" spans="1:17" ht="12" customHeight="1" x14ac:dyDescent="0.2">
      <c r="B30" s="451"/>
      <c r="C30" s="535"/>
      <c r="D30" s="535"/>
      <c r="E30" s="574"/>
      <c r="F30" s="522"/>
      <c r="G30" s="522"/>
      <c r="H30" s="522"/>
      <c r="I30" s="522"/>
      <c r="J30" s="253"/>
      <c r="K30" s="253"/>
    </row>
    <row r="31" spans="1:17" ht="14.25" x14ac:dyDescent="0.2">
      <c r="B31" s="451" t="s">
        <v>579</v>
      </c>
      <c r="C31" s="535"/>
      <c r="D31" s="535"/>
      <c r="F31" s="522"/>
      <c r="G31" s="522"/>
      <c r="H31" s="522"/>
      <c r="I31" s="522"/>
      <c r="J31" s="253"/>
      <c r="K31" s="253"/>
    </row>
    <row r="32" spans="1:17" ht="15" x14ac:dyDescent="0.2">
      <c r="B32" s="526" t="s">
        <v>580</v>
      </c>
      <c r="C32" s="536"/>
      <c r="D32" s="536"/>
      <c r="E32" s="576">
        <v>380208.1</v>
      </c>
      <c r="F32" s="522"/>
      <c r="G32" s="522"/>
      <c r="H32" s="522"/>
      <c r="I32" s="522"/>
      <c r="J32" s="253"/>
      <c r="K32" s="253"/>
    </row>
    <row r="33" spans="2:11" ht="14.25" x14ac:dyDescent="0.2">
      <c r="E33" s="571">
        <v>380208.1</v>
      </c>
      <c r="F33" s="522"/>
      <c r="G33" s="522"/>
      <c r="H33" s="522"/>
      <c r="I33" s="522"/>
      <c r="J33" s="253"/>
      <c r="K33" s="253"/>
    </row>
    <row r="34" spans="2:11" ht="8.25" customHeight="1" x14ac:dyDescent="0.2">
      <c r="E34" s="575"/>
      <c r="F34" s="522"/>
      <c r="G34" s="522"/>
      <c r="H34" s="522"/>
      <c r="I34" s="522"/>
      <c r="J34" s="253"/>
      <c r="K34" s="253"/>
    </row>
    <row r="35" spans="2:11" ht="14.25" x14ac:dyDescent="0.2">
      <c r="B35" s="451" t="s">
        <v>581</v>
      </c>
      <c r="C35" s="535"/>
      <c r="D35" s="535"/>
      <c r="E35" s="571">
        <v>45463239.044999987</v>
      </c>
      <c r="F35" s="522"/>
      <c r="G35" s="522"/>
      <c r="H35" s="522"/>
      <c r="I35" s="522"/>
      <c r="J35" s="253"/>
      <c r="K35" s="253"/>
    </row>
    <row r="36" spans="2:11" ht="14.25" x14ac:dyDescent="0.2">
      <c r="B36" s="451"/>
      <c r="C36" s="535"/>
      <c r="D36" s="535"/>
      <c r="E36" s="573"/>
      <c r="F36" s="522"/>
      <c r="G36" s="522"/>
      <c r="H36" s="522"/>
      <c r="I36" s="522"/>
      <c r="J36" s="253"/>
      <c r="K36" s="253"/>
    </row>
    <row r="37" spans="2:11" ht="15" x14ac:dyDescent="0.2">
      <c r="B37" s="451" t="s">
        <v>116</v>
      </c>
      <c r="C37" s="535"/>
      <c r="D37" s="535"/>
      <c r="E37" s="576"/>
      <c r="F37" s="522"/>
      <c r="G37" s="522"/>
      <c r="H37" s="522"/>
      <c r="I37" s="522"/>
      <c r="J37" s="253"/>
      <c r="K37" s="253"/>
    </row>
    <row r="38" spans="2:11" ht="14.25" customHeight="1" x14ac:dyDescent="0.25">
      <c r="B38" s="526" t="s">
        <v>92</v>
      </c>
      <c r="C38" s="536"/>
      <c r="D38" s="536"/>
      <c r="E38" s="577">
        <v>49248554.980000004</v>
      </c>
      <c r="F38" s="522"/>
      <c r="G38" s="522"/>
      <c r="H38" s="522"/>
      <c r="I38" s="522"/>
      <c r="J38" s="253"/>
      <c r="K38" s="253"/>
    </row>
    <row r="39" spans="2:11" ht="14.25" customHeight="1" x14ac:dyDescent="0.25">
      <c r="B39" s="521" t="s">
        <v>578</v>
      </c>
      <c r="C39" s="536"/>
      <c r="D39" s="536"/>
      <c r="E39" s="578">
        <v>132391694.0090158</v>
      </c>
      <c r="F39" s="522"/>
      <c r="G39" s="522"/>
      <c r="H39" s="522"/>
      <c r="I39" s="522"/>
      <c r="J39" s="253"/>
      <c r="K39" s="253"/>
    </row>
    <row r="40" spans="2:11" ht="14.25" customHeight="1" x14ac:dyDescent="0.25">
      <c r="B40" s="521" t="s">
        <v>577</v>
      </c>
      <c r="C40" s="536"/>
      <c r="D40" s="536"/>
      <c r="E40" s="578">
        <v>1085095498.51</v>
      </c>
      <c r="F40" s="522"/>
      <c r="G40" s="522"/>
      <c r="H40" s="522"/>
      <c r="I40" s="522"/>
      <c r="J40" s="253"/>
      <c r="K40" s="253"/>
    </row>
    <row r="41" spans="2:11" ht="14.25" x14ac:dyDescent="0.2">
      <c r="B41" s="451" t="s">
        <v>96</v>
      </c>
      <c r="C41" s="535"/>
      <c r="D41" s="535"/>
      <c r="E41" s="571">
        <v>1266735747.4990158</v>
      </c>
      <c r="F41" s="522"/>
      <c r="G41" s="522"/>
      <c r="H41" s="522"/>
      <c r="I41" s="522"/>
      <c r="J41" s="253"/>
      <c r="K41" s="253"/>
    </row>
    <row r="42" spans="2:11" ht="15" thickBot="1" x14ac:dyDescent="0.25">
      <c r="B42" s="451" t="s">
        <v>448</v>
      </c>
      <c r="C42" s="535"/>
      <c r="D42" s="535"/>
      <c r="E42" s="384">
        <v>1312198986.5440159</v>
      </c>
      <c r="F42" s="522"/>
      <c r="G42" s="522"/>
      <c r="H42" s="522"/>
      <c r="I42" s="522"/>
      <c r="J42" s="253"/>
      <c r="K42" s="253"/>
    </row>
    <row r="43" spans="2:11" ht="13.5" thickTop="1" x14ac:dyDescent="0.2">
      <c r="B43" s="115"/>
      <c r="C43" s="537"/>
      <c r="D43" s="537"/>
      <c r="E43" s="579"/>
      <c r="F43" s="522"/>
      <c r="G43" s="522"/>
      <c r="H43" s="522"/>
      <c r="I43" s="522"/>
      <c r="J43" s="253"/>
      <c r="K43" s="253"/>
    </row>
    <row r="44" spans="2:11" x14ac:dyDescent="0.2">
      <c r="B44" s="115"/>
      <c r="C44" s="537"/>
      <c r="D44" s="537"/>
      <c r="E44" s="579"/>
      <c r="F44" s="522"/>
      <c r="G44" s="522"/>
      <c r="H44" s="522"/>
      <c r="I44" s="522"/>
      <c r="J44" s="253"/>
      <c r="K44" s="253"/>
    </row>
    <row r="45" spans="2:11" x14ac:dyDescent="0.2">
      <c r="B45" s="115"/>
      <c r="C45" s="537"/>
      <c r="D45" s="537"/>
      <c r="E45" s="579"/>
      <c r="F45" s="522"/>
      <c r="G45" s="522"/>
      <c r="H45" s="522"/>
      <c r="I45" s="522"/>
      <c r="J45" s="253"/>
      <c r="K45" s="253"/>
    </row>
    <row r="46" spans="2:11" ht="14.25" x14ac:dyDescent="0.2">
      <c r="B46" s="582" t="s">
        <v>602</v>
      </c>
      <c r="C46" s="614" t="s">
        <v>606</v>
      </c>
      <c r="D46" s="614"/>
      <c r="E46" s="614"/>
      <c r="F46" s="522"/>
      <c r="G46" s="522"/>
      <c r="H46" s="522"/>
      <c r="I46" s="522"/>
      <c r="J46" s="253"/>
      <c r="K46" s="253"/>
    </row>
    <row r="47" spans="2:11" ht="12.75" customHeight="1" x14ac:dyDescent="0.2">
      <c r="B47" s="582" t="s">
        <v>603</v>
      </c>
      <c r="C47" s="614" t="s">
        <v>608</v>
      </c>
      <c r="D47" s="614"/>
      <c r="E47" s="614"/>
      <c r="F47" s="522"/>
      <c r="G47" s="522"/>
      <c r="H47" s="522"/>
      <c r="I47" s="522"/>
      <c r="J47" s="253"/>
      <c r="K47" s="253"/>
    </row>
    <row r="48" spans="2:11" x14ac:dyDescent="0.2">
      <c r="B48" s="117"/>
      <c r="C48" s="538"/>
      <c r="D48" s="538"/>
      <c r="F48" s="522"/>
      <c r="G48" s="522"/>
      <c r="H48" s="522"/>
      <c r="I48" s="522"/>
      <c r="J48" s="253"/>
      <c r="K48" s="253"/>
    </row>
    <row r="49" spans="2:11" ht="14.25" x14ac:dyDescent="0.2">
      <c r="B49" s="581"/>
      <c r="C49" s="581"/>
      <c r="D49" s="581"/>
      <c r="E49" s="560"/>
      <c r="F49" s="522"/>
      <c r="G49" s="522"/>
      <c r="H49" s="522"/>
      <c r="I49" s="522"/>
      <c r="J49" s="253"/>
      <c r="K49" s="253"/>
    </row>
    <row r="50" spans="2:11" ht="15" x14ac:dyDescent="0.25">
      <c r="B50" s="529"/>
      <c r="C50" s="561"/>
      <c r="D50" s="561"/>
      <c r="E50" s="562"/>
    </row>
    <row r="51" spans="2:11" ht="12" customHeight="1" x14ac:dyDescent="0.2">
      <c r="B51" s="530" t="s">
        <v>613</v>
      </c>
      <c r="C51" s="609" t="s">
        <v>609</v>
      </c>
      <c r="D51" s="609"/>
      <c r="E51" s="609"/>
    </row>
    <row r="52" spans="2:11" ht="14.25" customHeight="1" x14ac:dyDescent="0.2">
      <c r="B52" s="582" t="s">
        <v>604</v>
      </c>
      <c r="C52" s="610" t="s">
        <v>607</v>
      </c>
      <c r="D52" s="610"/>
      <c r="E52" s="610"/>
    </row>
    <row r="53" spans="2:11" ht="18.75" customHeight="1" x14ac:dyDescent="0.2">
      <c r="B53" s="582"/>
      <c r="C53" s="582"/>
      <c r="D53" s="582"/>
      <c r="E53" s="582"/>
    </row>
    <row r="54" spans="2:11" ht="18.75" customHeight="1" x14ac:dyDescent="0.2">
      <c r="B54" s="582"/>
      <c r="C54" s="582"/>
      <c r="D54" s="582"/>
      <c r="E54" s="582"/>
    </row>
    <row r="55" spans="2:11" ht="17.25" customHeight="1" x14ac:dyDescent="0.2">
      <c r="B55" s="611" t="s">
        <v>605</v>
      </c>
      <c r="C55" s="611"/>
      <c r="D55" s="611"/>
      <c r="E55" s="611"/>
    </row>
    <row r="56" spans="2:11" ht="12.75" customHeight="1" x14ac:dyDescent="0.2">
      <c r="B56" s="611" t="s">
        <v>610</v>
      </c>
      <c r="C56" s="611"/>
      <c r="D56" s="611"/>
      <c r="E56" s="611"/>
    </row>
    <row r="57" spans="2:11" ht="11.25" customHeight="1" x14ac:dyDescent="0.2">
      <c r="B57" s="581"/>
      <c r="C57" s="581"/>
      <c r="D57" s="581"/>
      <c r="E57" s="581"/>
    </row>
    <row r="58" spans="2:11" ht="14.25" x14ac:dyDescent="0.2">
      <c r="B58" s="581"/>
      <c r="C58" s="581"/>
      <c r="D58" s="581"/>
      <c r="E58" s="581"/>
    </row>
    <row r="59" spans="2:11" x14ac:dyDescent="0.2">
      <c r="B59" s="458" t="s">
        <v>527</v>
      </c>
      <c r="C59" s="584"/>
      <c r="D59" s="584"/>
      <c r="E59" s="520"/>
    </row>
  </sheetData>
  <mergeCells count="10">
    <mergeCell ref="C51:E51"/>
    <mergeCell ref="C52:E52"/>
    <mergeCell ref="B55:E55"/>
    <mergeCell ref="B56:E56"/>
    <mergeCell ref="A6:E6"/>
    <mergeCell ref="A7:E7"/>
    <mergeCell ref="A8:E8"/>
    <mergeCell ref="A9:E9"/>
    <mergeCell ref="C46:E46"/>
    <mergeCell ref="C47:E47"/>
  </mergeCells>
  <printOptions verticalCentered="1"/>
  <pageMargins left="0.7" right="0.45" top="0.75" bottom="0.75" header="0.3" footer="0.3"/>
  <pageSetup scale="87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6:D48"/>
  <sheetViews>
    <sheetView topLeftCell="A7" workbookViewId="0">
      <selection activeCell="C22" sqref="C22"/>
    </sheetView>
  </sheetViews>
  <sheetFormatPr baseColWidth="10" defaultRowHeight="12.75" x14ac:dyDescent="0.2"/>
  <cols>
    <col min="1" max="1" width="60.140625" customWidth="1"/>
    <col min="2" max="2" width="21.42578125" customWidth="1"/>
    <col min="3" max="256" width="9.140625" customWidth="1"/>
  </cols>
  <sheetData>
    <row r="6" spans="1:2" ht="15.75" x14ac:dyDescent="0.25">
      <c r="A6" s="616" t="s">
        <v>1</v>
      </c>
      <c r="B6" s="616"/>
    </row>
    <row r="7" spans="1:2" ht="15.75" x14ac:dyDescent="0.25">
      <c r="A7" s="616" t="s">
        <v>291</v>
      </c>
      <c r="B7" s="616"/>
    </row>
    <row r="8" spans="1:2" ht="15.75" x14ac:dyDescent="0.25">
      <c r="A8" s="616" t="s">
        <v>292</v>
      </c>
      <c r="B8" s="616"/>
    </row>
    <row r="9" spans="1:2" ht="16.5" customHeight="1" x14ac:dyDescent="0.25">
      <c r="A9" s="617" t="s">
        <v>429</v>
      </c>
      <c r="B9" s="617"/>
    </row>
    <row r="10" spans="1:2" s="10" customFormat="1" ht="13.5" thickBot="1" x14ac:dyDescent="0.25"/>
    <row r="11" spans="1:2" s="10" customFormat="1" ht="27" customHeight="1" thickBot="1" x14ac:dyDescent="0.3">
      <c r="A11" s="390" t="s">
        <v>53</v>
      </c>
      <c r="B11" s="391" t="s">
        <v>289</v>
      </c>
    </row>
    <row r="12" spans="1:2" s="10" customFormat="1" ht="23.45" customHeight="1" x14ac:dyDescent="0.25">
      <c r="A12" s="392" t="s">
        <v>54</v>
      </c>
      <c r="B12" s="393">
        <v>21501149.710000001</v>
      </c>
    </row>
    <row r="13" spans="1:2" s="10" customFormat="1" ht="23.45" customHeight="1" thickBot="1" x14ac:dyDescent="0.3">
      <c r="A13" s="394" t="s">
        <v>55</v>
      </c>
      <c r="B13" s="395">
        <v>20688346.859999999</v>
      </c>
    </row>
    <row r="14" spans="1:2" s="10" customFormat="1" ht="27" customHeight="1" thickBot="1" x14ac:dyDescent="0.3">
      <c r="A14" s="390" t="s">
        <v>7</v>
      </c>
      <c r="B14" s="391">
        <f>SUM(B12:B13)</f>
        <v>42189496.57</v>
      </c>
    </row>
    <row r="15" spans="1:2" s="10" customFormat="1" ht="18.600000000000001" customHeight="1" x14ac:dyDescent="0.25">
      <c r="A15" s="396" t="s">
        <v>56</v>
      </c>
      <c r="B15" s="393"/>
    </row>
    <row r="16" spans="1:2" s="10" customFormat="1" ht="22.15" customHeight="1" thickBot="1" x14ac:dyDescent="0.3">
      <c r="A16" s="397" t="s">
        <v>57</v>
      </c>
      <c r="B16" s="395">
        <v>22517982.510000002</v>
      </c>
    </row>
    <row r="17" spans="1:2" s="10" customFormat="1" ht="27" customHeight="1" thickBot="1" x14ac:dyDescent="0.3">
      <c r="A17" s="398" t="s">
        <v>107</v>
      </c>
      <c r="B17" s="399">
        <f>+B14-B16</f>
        <v>19671514.059999999</v>
      </c>
    </row>
    <row r="18" spans="1:2" s="10" customFormat="1" hidden="1" x14ac:dyDescent="0.2"/>
    <row r="19" spans="1:2" s="10" customFormat="1" x14ac:dyDescent="0.2"/>
    <row r="20" spans="1:2" s="10" customFormat="1" x14ac:dyDescent="0.2"/>
    <row r="21" spans="1:2" s="10" customFormat="1" x14ac:dyDescent="0.2"/>
    <row r="22" spans="1:2" s="10" customFormat="1" x14ac:dyDescent="0.2"/>
    <row r="23" spans="1:2" s="10" customFormat="1" x14ac:dyDescent="0.2">
      <c r="A23" s="274" t="s">
        <v>298</v>
      </c>
      <c r="B23" s="400">
        <f>+B17</f>
        <v>19671514.059999999</v>
      </c>
    </row>
    <row r="24" spans="1:2" s="10" customFormat="1" x14ac:dyDescent="0.2"/>
    <row r="35" spans="1:4" ht="21" x14ac:dyDescent="0.35">
      <c r="A35" s="434" t="s">
        <v>449</v>
      </c>
      <c r="C35" s="434"/>
      <c r="D35" s="434"/>
    </row>
    <row r="36" spans="1:4" ht="21" x14ac:dyDescent="0.35">
      <c r="A36" s="615" t="s">
        <v>450</v>
      </c>
      <c r="B36" s="615"/>
      <c r="C36" s="434"/>
    </row>
    <row r="37" spans="1:4" ht="24" thickBot="1" x14ac:dyDescent="0.4">
      <c r="C37" s="433"/>
      <c r="D37" s="433"/>
    </row>
    <row r="38" spans="1:4" ht="15" thickBot="1" x14ac:dyDescent="0.25">
      <c r="A38" s="435" t="s">
        <v>451</v>
      </c>
      <c r="B38" s="436" t="s">
        <v>452</v>
      </c>
    </row>
    <row r="39" spans="1:4" ht="15.75" thickBot="1" x14ac:dyDescent="0.3">
      <c r="A39" s="437" t="s">
        <v>453</v>
      </c>
      <c r="B39" s="438">
        <v>3995333.45</v>
      </c>
    </row>
    <row r="40" spans="1:4" ht="15.75" thickBot="1" x14ac:dyDescent="0.3">
      <c r="A40" s="439" t="s">
        <v>454</v>
      </c>
      <c r="B40" s="440">
        <v>5135526.120000001</v>
      </c>
    </row>
    <row r="41" spans="1:4" ht="15.75" thickBot="1" x14ac:dyDescent="0.3">
      <c r="A41" s="437" t="s">
        <v>455</v>
      </c>
      <c r="B41" s="440">
        <v>4768147.0199999996</v>
      </c>
    </row>
    <row r="42" spans="1:4" ht="15.75" thickBot="1" x14ac:dyDescent="0.3">
      <c r="A42" s="437" t="s">
        <v>456</v>
      </c>
      <c r="B42" s="440">
        <v>0</v>
      </c>
    </row>
    <row r="43" spans="1:4" ht="15.75" thickBot="1" x14ac:dyDescent="0.3">
      <c r="A43" s="437" t="s">
        <v>457</v>
      </c>
      <c r="B43" s="441">
        <v>406151.28</v>
      </c>
    </row>
    <row r="44" spans="1:4" ht="15.75" thickBot="1" x14ac:dyDescent="0.3">
      <c r="A44" s="439" t="s">
        <v>458</v>
      </c>
      <c r="B44" s="442">
        <v>47029</v>
      </c>
    </row>
    <row r="45" spans="1:4" ht="15.75" thickBot="1" x14ac:dyDescent="0.3">
      <c r="A45" s="437" t="s">
        <v>459</v>
      </c>
      <c r="B45" s="441">
        <v>6621861.6000000006</v>
      </c>
    </row>
    <row r="46" spans="1:4" ht="15.75" thickBot="1" x14ac:dyDescent="0.3">
      <c r="A46" s="437" t="s">
        <v>460</v>
      </c>
      <c r="B46" s="440">
        <v>1075091.04</v>
      </c>
    </row>
    <row r="47" spans="1:4" ht="15.75" thickBot="1" x14ac:dyDescent="0.3">
      <c r="A47" s="437" t="s">
        <v>461</v>
      </c>
      <c r="B47" s="443">
        <v>468843</v>
      </c>
    </row>
    <row r="48" spans="1:4" ht="15" thickBot="1" x14ac:dyDescent="0.25">
      <c r="A48" s="444" t="s">
        <v>462</v>
      </c>
      <c r="B48" s="445">
        <f>SUM(B39:B47)</f>
        <v>22517982.509999998</v>
      </c>
    </row>
  </sheetData>
  <mergeCells count="5">
    <mergeCell ref="A36:B36"/>
    <mergeCell ref="A6:B6"/>
    <mergeCell ref="A7:B7"/>
    <mergeCell ref="A8:B8"/>
    <mergeCell ref="A9:B9"/>
  </mergeCells>
  <hyperlinks>
    <hyperlink ref="B16" location="'ESTADO DE SITUACION'!C13" display="'ESTADO DE SITUACION'!C13"/>
    <hyperlink ref="B23" location="'ESTADO DE RENDIMIENTO'!C18" display="'ESTADO DE RENDIMIENTO'!C18"/>
    <hyperlink ref="A39" location="Alimentos!A1" display="ALIMENTOS Y BEBIDAS"/>
    <hyperlink ref="A40" location="Desechable!A1" display="MATERIAL DESECHABLES"/>
    <hyperlink ref="A41" location="Gastable!A1" display="GASTABLES DE OFICINA"/>
    <hyperlink ref="A42" location="Pampers!A1" display="PAÑALES DESECHABLES"/>
    <hyperlink ref="A43" location="'Art. Compra'!A1" display="ART. POR COMPRAS"/>
    <hyperlink ref="A44" location="'Articulos de Serv. Generales'!A1" display="ART. SERV. GENERALES"/>
    <hyperlink ref="A45" location="Medicamentos!A1" display="MEDICAMENTOS"/>
    <hyperlink ref="A46" location="'Textil y Art. Varios'!A1" display="TEXTILES Y ART. VARIO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Y2309"/>
  <sheetViews>
    <sheetView topLeftCell="A22" workbookViewId="0">
      <selection activeCell="F36" sqref="F36"/>
    </sheetView>
  </sheetViews>
  <sheetFormatPr baseColWidth="10" defaultColWidth="15.42578125" defaultRowHeight="14.25" x14ac:dyDescent="0.2"/>
  <cols>
    <col min="1" max="1" width="51.85546875" style="19" customWidth="1"/>
    <col min="2" max="4" width="15.42578125" style="289" customWidth="1"/>
    <col min="5" max="5" width="15.42578125" style="324" customWidth="1"/>
    <col min="6" max="6" width="16" style="276" customWidth="1"/>
    <col min="7" max="7" width="17.140625" style="276" hidden="1" customWidth="1"/>
    <col min="8" max="8" width="18.140625" style="276" customWidth="1"/>
    <col min="9" max="9" width="18" style="276" customWidth="1"/>
    <col min="10" max="12" width="18" style="276" hidden="1" customWidth="1"/>
    <col min="13" max="13" width="15.42578125" style="276" hidden="1" customWidth="1"/>
    <col min="14" max="14" width="0" style="276" hidden="1" customWidth="1"/>
    <col min="15" max="15" width="15.7109375" style="276" hidden="1" customWidth="1"/>
    <col min="16" max="16" width="17.5703125" style="276" customWidth="1"/>
    <col min="17" max="17" width="15.5703125" style="276" bestFit="1" customWidth="1"/>
    <col min="18" max="18" width="15.7109375" style="276" bestFit="1" customWidth="1"/>
    <col min="19" max="20" width="15.5703125" style="276" bestFit="1" customWidth="1"/>
    <col min="21" max="25" width="15.42578125" style="276"/>
    <col min="26" max="16384" width="15.42578125" style="188"/>
  </cols>
  <sheetData>
    <row r="1" spans="1:25" x14ac:dyDescent="0.2">
      <c r="A1" s="13"/>
      <c r="E1" s="276"/>
    </row>
    <row r="2" spans="1:25" x14ac:dyDescent="0.2">
      <c r="A2" s="13"/>
      <c r="E2" s="276"/>
    </row>
    <row r="3" spans="1:25" ht="28.5" customHeight="1" x14ac:dyDescent="0.25">
      <c r="A3" s="618" t="s">
        <v>1</v>
      </c>
      <c r="B3" s="618"/>
      <c r="C3" s="618"/>
      <c r="D3" s="618"/>
      <c r="E3" s="618"/>
      <c r="F3" s="618"/>
      <c r="G3" s="618"/>
      <c r="H3" s="618"/>
      <c r="I3" s="618"/>
      <c r="J3" s="87"/>
      <c r="K3" s="87"/>
      <c r="L3" s="87"/>
    </row>
    <row r="4" spans="1:25" ht="18" customHeight="1" x14ac:dyDescent="0.25">
      <c r="A4" s="618" t="s">
        <v>441</v>
      </c>
      <c r="B4" s="618"/>
      <c r="C4" s="618"/>
      <c r="D4" s="618"/>
      <c r="E4" s="618"/>
      <c r="F4" s="618"/>
      <c r="G4" s="618"/>
      <c r="H4" s="618"/>
      <c r="I4" s="618"/>
      <c r="J4" s="87"/>
      <c r="K4" s="87"/>
      <c r="L4" s="87"/>
    </row>
    <row r="5" spans="1:25" ht="15.75" customHeight="1" x14ac:dyDescent="0.25">
      <c r="A5" s="619" t="s">
        <v>293</v>
      </c>
      <c r="B5" s="619"/>
      <c r="C5" s="619"/>
      <c r="D5" s="619"/>
      <c r="E5" s="619"/>
      <c r="F5" s="619"/>
      <c r="G5" s="619"/>
      <c r="H5" s="619"/>
      <c r="I5" s="619"/>
      <c r="J5" s="87"/>
      <c r="K5" s="87"/>
      <c r="L5" s="87"/>
    </row>
    <row r="6" spans="1:25" ht="16.5" thickBot="1" x14ac:dyDescent="0.3">
      <c r="A6" s="618" t="s">
        <v>0</v>
      </c>
      <c r="B6" s="618"/>
      <c r="C6" s="618"/>
      <c r="D6" s="618"/>
      <c r="E6" s="618"/>
      <c r="F6" s="618"/>
      <c r="G6" s="618"/>
      <c r="H6" s="618"/>
      <c r="I6" s="618"/>
      <c r="J6" s="87"/>
      <c r="K6" s="87"/>
      <c r="L6" s="87"/>
    </row>
    <row r="7" spans="1:25" ht="86.25" thickBot="1" x14ac:dyDescent="0.25">
      <c r="A7" s="350" t="s">
        <v>2</v>
      </c>
      <c r="B7" s="351" t="s">
        <v>35</v>
      </c>
      <c r="C7" s="351" t="s">
        <v>433</v>
      </c>
      <c r="D7" s="351"/>
      <c r="E7" s="352" t="s">
        <v>434</v>
      </c>
      <c r="F7" s="353" t="s">
        <v>435</v>
      </c>
      <c r="G7" s="353" t="s">
        <v>436</v>
      </c>
      <c r="H7" s="353" t="s">
        <v>432</v>
      </c>
      <c r="I7" s="354" t="s">
        <v>435</v>
      </c>
      <c r="J7" s="290"/>
      <c r="K7" s="290"/>
      <c r="L7" s="290"/>
      <c r="M7" s="291"/>
      <c r="N7" s="291"/>
      <c r="O7" s="291"/>
      <c r="P7" s="291"/>
    </row>
    <row r="8" spans="1:25" x14ac:dyDescent="0.2">
      <c r="A8" s="345" t="s">
        <v>3</v>
      </c>
      <c r="B8" s="346"/>
      <c r="C8" s="346"/>
      <c r="D8" s="346"/>
      <c r="E8" s="347"/>
      <c r="F8" s="348"/>
      <c r="G8" s="348"/>
      <c r="H8" s="348"/>
      <c r="I8" s="349"/>
      <c r="J8" s="291"/>
      <c r="K8" s="291"/>
      <c r="L8" s="291"/>
      <c r="M8" s="291"/>
      <c r="N8" s="291"/>
      <c r="O8" s="291"/>
      <c r="P8" s="291"/>
    </row>
    <row r="9" spans="1:25" x14ac:dyDescent="0.2">
      <c r="A9" s="293" t="s">
        <v>4</v>
      </c>
      <c r="B9" s="294"/>
      <c r="C9" s="373"/>
      <c r="D9" s="373"/>
      <c r="E9" s="295"/>
      <c r="F9" s="296"/>
      <c r="G9" s="292"/>
      <c r="H9" s="292"/>
      <c r="I9" s="297"/>
      <c r="J9" s="298"/>
      <c r="K9" s="298"/>
      <c r="L9" s="298"/>
      <c r="M9" s="298"/>
      <c r="N9" s="298"/>
      <c r="O9" s="298"/>
      <c r="P9" s="298">
        <f>+E13+E18+E21+E30</f>
        <v>70687830.179999992</v>
      </c>
    </row>
    <row r="10" spans="1:25" ht="13.5" customHeight="1" x14ac:dyDescent="0.25">
      <c r="A10" s="299" t="s">
        <v>40</v>
      </c>
      <c r="B10" s="101">
        <v>3578023.38</v>
      </c>
      <c r="C10" s="344">
        <f>1499+1317933.53</f>
        <v>1319432.53</v>
      </c>
      <c r="D10" s="344">
        <v>29880.12</v>
      </c>
      <c r="E10" s="101">
        <f>+B10-C10</f>
        <v>2258590.8499999996</v>
      </c>
      <c r="F10" s="99">
        <f>+E10</f>
        <v>2258590.8499999996</v>
      </c>
      <c r="G10" s="99">
        <v>1289552.4099999999</v>
      </c>
      <c r="H10" s="344">
        <v>29880.12</v>
      </c>
      <c r="I10" s="144">
        <f>+F10-H10</f>
        <v>2228710.7299999995</v>
      </c>
      <c r="J10" s="86"/>
      <c r="K10" s="86"/>
      <c r="L10" s="86"/>
      <c r="M10" s="38"/>
      <c r="N10" s="38">
        <v>2579032.04</v>
      </c>
      <c r="O10" s="38">
        <f>+F10-N10</f>
        <v>-320441.19000000041</v>
      </c>
      <c r="P10" s="38">
        <f>+Q19</f>
        <v>1720814.09</v>
      </c>
    </row>
    <row r="11" spans="1:25" ht="15.75" customHeight="1" x14ac:dyDescent="0.25">
      <c r="A11" s="299" t="s">
        <v>5</v>
      </c>
      <c r="B11" s="101">
        <v>143004</v>
      </c>
      <c r="C11" s="344">
        <v>133370.66</v>
      </c>
      <c r="D11" s="344">
        <v>155.16999999999999</v>
      </c>
      <c r="E11" s="101">
        <f>+B11-C11</f>
        <v>9633.3399999999965</v>
      </c>
      <c r="F11" s="99">
        <f t="shared" ref="F11:F29" si="0">+E11</f>
        <v>9633.3399999999965</v>
      </c>
      <c r="G11" s="99">
        <v>133215.49</v>
      </c>
      <c r="H11" s="344">
        <v>155.16999999999999</v>
      </c>
      <c r="I11" s="144">
        <f t="shared" ref="I11:I29" si="1">+F11-H11</f>
        <v>9478.1699999999964</v>
      </c>
      <c r="J11" s="86"/>
      <c r="K11" s="86"/>
      <c r="L11" s="86"/>
      <c r="M11" s="39"/>
      <c r="N11" s="39">
        <v>11952.84</v>
      </c>
      <c r="O11" s="38">
        <f>+F11-N11</f>
        <v>-2319.5000000000036</v>
      </c>
      <c r="P11" s="38">
        <f>SUM(P9:P10)</f>
        <v>72408644.269999996</v>
      </c>
    </row>
    <row r="12" spans="1:25" ht="28.5" customHeight="1" x14ac:dyDescent="0.25">
      <c r="A12" s="300" t="s">
        <v>6</v>
      </c>
      <c r="B12" s="101">
        <v>2624259.25</v>
      </c>
      <c r="C12" s="374">
        <v>1231178.72</v>
      </c>
      <c r="D12" s="344">
        <v>14020.82</v>
      </c>
      <c r="E12" s="101">
        <f>+B12-C12</f>
        <v>1393080.53</v>
      </c>
      <c r="F12" s="99">
        <f t="shared" si="0"/>
        <v>1393080.53</v>
      </c>
      <c r="G12" s="99">
        <v>1217157.8999999999</v>
      </c>
      <c r="H12" s="344">
        <v>14020.82</v>
      </c>
      <c r="I12" s="144">
        <f t="shared" si="1"/>
        <v>1379059.71</v>
      </c>
      <c r="J12" s="86"/>
      <c r="K12" s="86"/>
      <c r="L12" s="86"/>
      <c r="M12" s="38"/>
      <c r="N12" s="38">
        <v>1609209.54</v>
      </c>
      <c r="O12" s="38">
        <f>+F12-N12</f>
        <v>-216129.01</v>
      </c>
      <c r="P12" s="38"/>
    </row>
    <row r="13" spans="1:25" s="301" customFormat="1" ht="12.75" customHeight="1" x14ac:dyDescent="0.2">
      <c r="A13" s="48" t="s">
        <v>17</v>
      </c>
      <c r="B13" s="100">
        <f>SUM(B10:B12)</f>
        <v>6345286.6299999999</v>
      </c>
      <c r="C13" s="108"/>
      <c r="D13" s="100">
        <f t="shared" ref="D13:I13" si="2">SUM(D10:D12)</f>
        <v>44056.11</v>
      </c>
      <c r="E13" s="100">
        <f t="shared" si="2"/>
        <v>3661304.7199999997</v>
      </c>
      <c r="F13" s="100">
        <f t="shared" si="2"/>
        <v>3661304.7199999997</v>
      </c>
      <c r="G13" s="100">
        <f t="shared" si="2"/>
        <v>2639925.7999999998</v>
      </c>
      <c r="H13" s="100">
        <f t="shared" si="2"/>
        <v>44056.11</v>
      </c>
      <c r="I13" s="100">
        <f t="shared" si="2"/>
        <v>3617248.6099999994</v>
      </c>
      <c r="J13" s="42">
        <v>14540121.32</v>
      </c>
      <c r="K13" s="42">
        <f>+'[1]2017 PRESENTACION'!G14+'[1]2017 PRESENTACION'!G19+'[1]2017 PRESENTACION'!G22+'[1]2017 PRESENTACION'!G32</f>
        <v>140334039.43000001</v>
      </c>
      <c r="L13" s="42">
        <f>+F13+F18+F21+F30</f>
        <v>70687830.179999992</v>
      </c>
      <c r="M13" s="88">
        <f>+K13-L13</f>
        <v>69646209.250000015</v>
      </c>
      <c r="N13" s="42">
        <f>SUM(N10:N12)</f>
        <v>4200194.42</v>
      </c>
      <c r="O13" s="42"/>
      <c r="P13" s="42">
        <f>+I13+I18+I21+I30</f>
        <v>68967016.069999993</v>
      </c>
      <c r="Q13" s="276"/>
      <c r="R13" s="276"/>
      <c r="S13" s="276"/>
      <c r="T13" s="276"/>
      <c r="U13" s="276"/>
      <c r="V13" s="276"/>
      <c r="W13" s="276"/>
      <c r="X13" s="276"/>
      <c r="Y13" s="276"/>
    </row>
    <row r="14" spans="1:25" s="301" customFormat="1" ht="18" customHeight="1" x14ac:dyDescent="0.25">
      <c r="A14" s="302" t="s">
        <v>8</v>
      </c>
      <c r="B14" s="125"/>
      <c r="C14" s="107">
        <f>+B14</f>
        <v>0</v>
      </c>
      <c r="D14" s="125"/>
      <c r="E14" s="101"/>
      <c r="F14" s="99"/>
      <c r="G14" s="136"/>
      <c r="H14" s="125"/>
      <c r="I14" s="144">
        <f t="shared" si="1"/>
        <v>0</v>
      </c>
      <c r="J14" s="305"/>
      <c r="K14" s="305">
        <f>+'[1]2017 PRESENTACION'!H14+'[1]2017 PRESENTACION'!H19+'[1]2017 PRESENTACION'!H22+'[1]2017 PRESENTACION'!H32</f>
        <v>18552331.136700004</v>
      </c>
      <c r="L14" s="305">
        <f>+H13+H18+H21+H30</f>
        <v>1720814.11</v>
      </c>
      <c r="M14" s="305">
        <f>+K14-L14</f>
        <v>16831517.026700005</v>
      </c>
      <c r="N14" s="305"/>
      <c r="O14" s="305"/>
      <c r="P14" s="305">
        <f>+P13-P21</f>
        <v>-77336297.930000007</v>
      </c>
      <c r="Q14" s="276"/>
      <c r="R14" s="276"/>
      <c r="S14" s="276"/>
      <c r="T14" s="276"/>
      <c r="U14" s="276"/>
      <c r="V14" s="276"/>
      <c r="W14" s="276"/>
      <c r="X14" s="276"/>
      <c r="Y14" s="276"/>
    </row>
    <row r="15" spans="1:25" ht="15" x14ac:dyDescent="0.25">
      <c r="A15" s="306" t="s">
        <v>9</v>
      </c>
      <c r="B15" s="101">
        <v>97890265.200000003</v>
      </c>
      <c r="C15" s="344">
        <v>75232152.010000005</v>
      </c>
      <c r="D15" s="344">
        <v>718555.79</v>
      </c>
      <c r="E15" s="101">
        <f>+B15-C15</f>
        <v>22658113.189999998</v>
      </c>
      <c r="F15" s="99">
        <f t="shared" si="0"/>
        <v>22658113.189999998</v>
      </c>
      <c r="G15" s="101">
        <v>74513596.219999999</v>
      </c>
      <c r="H15" s="344">
        <v>718555.79</v>
      </c>
      <c r="I15" s="144">
        <f t="shared" si="1"/>
        <v>21939557.399999999</v>
      </c>
      <c r="J15" s="38"/>
      <c r="K15" s="38"/>
      <c r="L15" s="38"/>
      <c r="M15" s="38">
        <f>SUM(M13:M14)</f>
        <v>86477726.27670002</v>
      </c>
      <c r="N15" s="38">
        <v>30782787.66</v>
      </c>
      <c r="O15" s="38">
        <f>+F15-N15</f>
        <v>-8124674.4700000025</v>
      </c>
      <c r="P15" s="38"/>
    </row>
    <row r="16" spans="1:25" ht="15" x14ac:dyDescent="0.25">
      <c r="A16" s="299" t="s">
        <v>10</v>
      </c>
      <c r="B16" s="101">
        <v>38110795.670000002</v>
      </c>
      <c r="C16" s="344">
        <v>29554509.460000001</v>
      </c>
      <c r="D16" s="344">
        <v>434579.19</v>
      </c>
      <c r="E16" s="101">
        <f>+B16-C16</f>
        <v>8556286.2100000009</v>
      </c>
      <c r="F16" s="99">
        <f t="shared" si="0"/>
        <v>8556286.2100000009</v>
      </c>
      <c r="G16" s="101">
        <v>29134899.629999999</v>
      </c>
      <c r="H16" s="344">
        <v>434579.19</v>
      </c>
      <c r="I16" s="144">
        <f t="shared" si="1"/>
        <v>8121707.0200000005</v>
      </c>
      <c r="J16" s="38"/>
      <c r="K16" s="38"/>
      <c r="L16" s="38"/>
      <c r="M16" s="38"/>
      <c r="N16" s="38">
        <v>7135663.5</v>
      </c>
      <c r="O16" s="38">
        <f>+F16-N16</f>
        <v>1420622.7100000009</v>
      </c>
      <c r="P16" s="38"/>
      <c r="S16" s="307">
        <v>70628660.709999993</v>
      </c>
    </row>
    <row r="17" spans="1:25" ht="15" x14ac:dyDescent="0.25">
      <c r="A17" s="299" t="s">
        <v>11</v>
      </c>
      <c r="B17" s="101">
        <f>264629.48+60736.67</f>
        <v>325366.14999999997</v>
      </c>
      <c r="C17" s="344">
        <v>291573.48</v>
      </c>
      <c r="D17" s="344">
        <v>3551.38</v>
      </c>
      <c r="E17" s="101">
        <f>+B17-C17</f>
        <v>33792.669999999984</v>
      </c>
      <c r="F17" s="99">
        <f t="shared" si="0"/>
        <v>33792.669999999984</v>
      </c>
      <c r="G17" s="101">
        <v>215381.11</v>
      </c>
      <c r="H17" s="344">
        <v>3551.38</v>
      </c>
      <c r="I17" s="144">
        <f t="shared" si="1"/>
        <v>30241.289999999983</v>
      </c>
      <c r="J17" s="38"/>
      <c r="K17" s="38"/>
      <c r="L17" s="38"/>
      <c r="M17" s="38"/>
      <c r="N17" s="38">
        <v>191451.1</v>
      </c>
      <c r="O17" s="38">
        <f>+F17-N17</f>
        <v>-157658.43000000002</v>
      </c>
      <c r="P17" s="38"/>
      <c r="S17" s="307">
        <f>+S16-S19</f>
        <v>1589003.5199999958</v>
      </c>
    </row>
    <row r="18" spans="1:25" s="301" customFormat="1" ht="28.5" x14ac:dyDescent="0.2">
      <c r="A18" s="48" t="s">
        <v>17</v>
      </c>
      <c r="B18" s="100">
        <f>SUM(B15:B17)</f>
        <v>136326427.02000001</v>
      </c>
      <c r="C18" s="100">
        <f>SUM(C10:C17)</f>
        <v>107762216.86</v>
      </c>
      <c r="D18" s="100">
        <f t="shared" ref="D18:I18" si="3">SUM(D15:D17)</f>
        <v>1156686.3599999999</v>
      </c>
      <c r="E18" s="100">
        <f t="shared" si="3"/>
        <v>31248192.07</v>
      </c>
      <c r="F18" s="100">
        <f t="shared" si="3"/>
        <v>31248192.07</v>
      </c>
      <c r="G18" s="100">
        <f t="shared" si="3"/>
        <v>103863876.95999999</v>
      </c>
      <c r="H18" s="100">
        <f t="shared" si="3"/>
        <v>1156686.3599999999</v>
      </c>
      <c r="I18" s="100">
        <f t="shared" si="3"/>
        <v>30091505.709999997</v>
      </c>
      <c r="J18" s="42">
        <v>38930868.090000004</v>
      </c>
      <c r="K18" s="42"/>
      <c r="L18" s="42"/>
      <c r="M18" s="42" t="e">
        <f>+M15+'[1]2017 PRESENTACION'!J44</f>
        <v>#REF!</v>
      </c>
      <c r="N18" s="42">
        <f>SUM(N15:N17)</f>
        <v>38109902.259999998</v>
      </c>
      <c r="O18" s="42"/>
      <c r="P18" s="308" t="s">
        <v>438</v>
      </c>
      <c r="Q18" s="308" t="s">
        <v>439</v>
      </c>
      <c r="R18" s="308" t="s">
        <v>440</v>
      </c>
      <c r="S18" s="308" t="s">
        <v>41</v>
      </c>
      <c r="T18" s="276"/>
      <c r="U18" s="276"/>
      <c r="V18" s="276"/>
      <c r="W18" s="276"/>
      <c r="X18" s="276"/>
      <c r="Y18" s="276"/>
    </row>
    <row r="19" spans="1:25" s="301" customFormat="1" ht="17.25" customHeight="1" x14ac:dyDescent="0.25">
      <c r="A19" s="309" t="s">
        <v>42</v>
      </c>
      <c r="B19" s="125"/>
      <c r="C19" s="107"/>
      <c r="D19" s="125"/>
      <c r="E19" s="101"/>
      <c r="F19" s="99"/>
      <c r="G19" s="136"/>
      <c r="H19" s="125"/>
      <c r="I19" s="144"/>
      <c r="J19" s="305"/>
      <c r="K19" s="305"/>
      <c r="L19" s="305"/>
      <c r="M19" s="305"/>
      <c r="N19" s="305"/>
      <c r="O19" s="305"/>
      <c r="P19" s="310">
        <v>216991144.18000001</v>
      </c>
      <c r="Q19" s="311">
        <v>1720814.09</v>
      </c>
      <c r="R19" s="311">
        <v>146230672.90000001</v>
      </c>
      <c r="S19" s="311">
        <f>+P19-Q19-R19</f>
        <v>69039657.189999998</v>
      </c>
      <c r="T19" s="312"/>
      <c r="U19" s="313"/>
      <c r="V19" s="276"/>
      <c r="W19" s="276"/>
      <c r="X19" s="276"/>
      <c r="Y19" s="276"/>
    </row>
    <row r="20" spans="1:25" ht="15" x14ac:dyDescent="0.25">
      <c r="A20" s="314" t="s">
        <v>12</v>
      </c>
      <c r="B20" s="101">
        <f>1843770.46+4500+1995303.82</f>
        <v>3843574.2800000003</v>
      </c>
      <c r="C20" s="344">
        <v>1677919.64</v>
      </c>
      <c r="D20" s="344">
        <f>33254.75+7753.6</f>
        <v>41008.35</v>
      </c>
      <c r="E20" s="101">
        <f>+B20-C20</f>
        <v>2165654.6400000006</v>
      </c>
      <c r="F20" s="99">
        <f t="shared" si="0"/>
        <v>2165654.6400000006</v>
      </c>
      <c r="G20" s="101">
        <v>1670166.03</v>
      </c>
      <c r="H20" s="344">
        <f>33254.75+7753.6</f>
        <v>41008.35</v>
      </c>
      <c r="I20" s="144">
        <f t="shared" si="1"/>
        <v>2124646.2900000005</v>
      </c>
      <c r="J20" s="38"/>
      <c r="K20" s="38"/>
      <c r="L20" s="38"/>
      <c r="M20" s="38" t="e">
        <f>+M18-M19</f>
        <v>#REF!</v>
      </c>
      <c r="N20" s="38">
        <v>133985.35</v>
      </c>
      <c r="O20" s="131">
        <f>+F20-N20</f>
        <v>2031669.2900000005</v>
      </c>
      <c r="P20" s="310">
        <f>+F13+F18+F21+F30</f>
        <v>70687830.179999992</v>
      </c>
      <c r="Q20" s="310">
        <f>+H13+H18+H21+H30</f>
        <v>1720814.11</v>
      </c>
      <c r="R20" s="310">
        <f>+C13+C18+C21+C30</f>
        <v>146303313.93000001</v>
      </c>
      <c r="S20" s="311"/>
      <c r="T20" s="277"/>
    </row>
    <row r="21" spans="1:25" s="301" customFormat="1" ht="13.5" customHeight="1" x14ac:dyDescent="0.2">
      <c r="A21" s="48" t="s">
        <v>17</v>
      </c>
      <c r="B21" s="100">
        <f t="shared" ref="B21:I21" si="4">SUM(B20)</f>
        <v>3843574.2800000003</v>
      </c>
      <c r="C21" s="109">
        <f t="shared" si="4"/>
        <v>1677919.64</v>
      </c>
      <c r="D21" s="100">
        <f t="shared" si="4"/>
        <v>41008.35</v>
      </c>
      <c r="E21" s="100">
        <f t="shared" si="4"/>
        <v>2165654.6400000006</v>
      </c>
      <c r="F21" s="100">
        <f t="shared" si="4"/>
        <v>2165654.6400000006</v>
      </c>
      <c r="G21" s="100">
        <f t="shared" si="4"/>
        <v>1670166.03</v>
      </c>
      <c r="H21" s="100">
        <f t="shared" si="4"/>
        <v>41008.35</v>
      </c>
      <c r="I21" s="100">
        <f t="shared" si="4"/>
        <v>2124646.2900000005</v>
      </c>
      <c r="J21" s="42">
        <v>702879.37</v>
      </c>
      <c r="K21" s="42"/>
      <c r="L21" s="42"/>
      <c r="M21" s="42"/>
      <c r="N21" s="42">
        <f>SUM(N20)</f>
        <v>133985.35</v>
      </c>
      <c r="O21" s="42"/>
      <c r="P21" s="102">
        <f>+P19-P20</f>
        <v>146303314</v>
      </c>
      <c r="Q21" s="311">
        <f>+Q19-Q20</f>
        <v>-2.0000000018626451E-2</v>
      </c>
      <c r="R21" s="311">
        <f>+R19-R20</f>
        <v>-72641.030000001192</v>
      </c>
      <c r="S21" s="311">
        <f>+Q21-R21</f>
        <v>72641.010000001173</v>
      </c>
      <c r="T21" s="276"/>
      <c r="U21" s="276"/>
      <c r="V21" s="276"/>
      <c r="W21" s="276"/>
      <c r="X21" s="276"/>
      <c r="Y21" s="276"/>
    </row>
    <row r="22" spans="1:25" s="301" customFormat="1" ht="16.5" customHeight="1" x14ac:dyDescent="0.25">
      <c r="A22" s="315" t="s">
        <v>43</v>
      </c>
      <c r="B22" s="125"/>
      <c r="C22" s="107"/>
      <c r="D22" s="125"/>
      <c r="E22" s="101">
        <f t="shared" ref="E22:E29" si="5">+B22-C22</f>
        <v>0</v>
      </c>
      <c r="F22" s="99">
        <f t="shared" si="0"/>
        <v>0</v>
      </c>
      <c r="G22" s="136"/>
      <c r="H22" s="125"/>
      <c r="I22" s="144">
        <f t="shared" si="1"/>
        <v>0</v>
      </c>
      <c r="J22" s="305"/>
      <c r="K22" s="305"/>
      <c r="L22" s="305"/>
      <c r="M22" s="305"/>
      <c r="N22" s="305"/>
      <c r="O22" s="305"/>
      <c r="P22" s="305"/>
      <c r="Q22" s="276"/>
      <c r="R22" s="276"/>
      <c r="S22" s="276"/>
      <c r="T22" s="276"/>
      <c r="U22" s="276"/>
      <c r="V22" s="276"/>
      <c r="W22" s="276"/>
      <c r="X22" s="276"/>
      <c r="Y22" s="276"/>
    </row>
    <row r="23" spans="1:25" ht="12.75" customHeight="1" x14ac:dyDescent="0.25">
      <c r="A23" s="306" t="s">
        <v>16</v>
      </c>
      <c r="B23" s="101">
        <v>19672926.109999999</v>
      </c>
      <c r="C23" s="344">
        <v>8523647.1099999994</v>
      </c>
      <c r="D23" s="344">
        <v>147276.14000000001</v>
      </c>
      <c r="E23" s="101">
        <f t="shared" si="5"/>
        <v>11149279</v>
      </c>
      <c r="F23" s="99">
        <f t="shared" si="0"/>
        <v>11149279</v>
      </c>
      <c r="G23" s="101">
        <v>8376370.96</v>
      </c>
      <c r="H23" s="344">
        <v>147276.14000000001</v>
      </c>
      <c r="I23" s="144">
        <f t="shared" si="1"/>
        <v>11002002.859999999</v>
      </c>
      <c r="J23" s="38"/>
      <c r="K23" s="38"/>
      <c r="L23" s="38"/>
      <c r="M23" s="38"/>
      <c r="N23" s="38">
        <v>11250193.93</v>
      </c>
      <c r="O23" s="38">
        <f>+F23-N23</f>
        <v>-100914.9299999997</v>
      </c>
      <c r="P23" s="38"/>
      <c r="Q23" s="307"/>
      <c r="R23" s="277"/>
    </row>
    <row r="24" spans="1:25" ht="12.75" customHeight="1" x14ac:dyDescent="0.25">
      <c r="A24" s="299" t="s">
        <v>44</v>
      </c>
      <c r="B24" s="101">
        <v>25596500.449999999</v>
      </c>
      <c r="C24" s="344">
        <v>12581013.15</v>
      </c>
      <c r="D24" s="344">
        <v>155914.04</v>
      </c>
      <c r="E24" s="101">
        <f t="shared" si="5"/>
        <v>13015487.299999999</v>
      </c>
      <c r="F24" s="99">
        <f t="shared" si="0"/>
        <v>13015487.299999999</v>
      </c>
      <c r="G24" s="101">
        <v>12425215.67</v>
      </c>
      <c r="H24" s="344">
        <v>155914.04</v>
      </c>
      <c r="I24" s="144">
        <f t="shared" si="1"/>
        <v>12859573.26</v>
      </c>
      <c r="J24" s="38"/>
      <c r="K24" s="38"/>
      <c r="L24" s="38"/>
      <c r="M24" s="38">
        <v>8325855.5499999998</v>
      </c>
      <c r="N24" s="38">
        <v>12270302.42</v>
      </c>
      <c r="O24" s="38">
        <f t="shared" ref="O24:O29" si="6">+F24-N24</f>
        <v>745184.87999999896</v>
      </c>
      <c r="P24" s="38">
        <f>+F18+F13+F21+F30</f>
        <v>70687830.179999992</v>
      </c>
      <c r="Q24" s="307"/>
      <c r="R24" s="277"/>
    </row>
    <row r="25" spans="1:25" ht="12.75" customHeight="1" x14ac:dyDescent="0.25">
      <c r="A25" s="299" t="s">
        <v>45</v>
      </c>
      <c r="B25" s="101">
        <v>8755671.2799999993</v>
      </c>
      <c r="C25" s="344">
        <v>4053616.8</v>
      </c>
      <c r="D25" s="344">
        <v>58080.57</v>
      </c>
      <c r="E25" s="101">
        <f t="shared" si="5"/>
        <v>4702054.4799999995</v>
      </c>
      <c r="F25" s="99">
        <f t="shared" si="0"/>
        <v>4702054.4799999995</v>
      </c>
      <c r="G25" s="101">
        <v>3995735.98</v>
      </c>
      <c r="H25" s="344">
        <v>58080.57</v>
      </c>
      <c r="I25" s="144">
        <f t="shared" si="1"/>
        <v>4643973.9099999992</v>
      </c>
      <c r="J25" s="38"/>
      <c r="K25" s="38"/>
      <c r="L25" s="38"/>
      <c r="M25" s="38"/>
      <c r="N25" s="38">
        <v>5113248.4400000004</v>
      </c>
      <c r="O25" s="38">
        <f t="shared" si="6"/>
        <v>-411193.96000000089</v>
      </c>
      <c r="P25" s="38">
        <f>+H13+H18+H21+H30</f>
        <v>1720814.11</v>
      </c>
    </row>
    <row r="26" spans="1:25" ht="15" x14ac:dyDescent="0.25">
      <c r="A26" s="299" t="s">
        <v>46</v>
      </c>
      <c r="B26" s="101">
        <f>144182.83+1500</f>
        <v>145682.82999999999</v>
      </c>
      <c r="C26" s="344">
        <v>14503.75</v>
      </c>
      <c r="D26" s="101">
        <v>290.08</v>
      </c>
      <c r="E26" s="101">
        <f t="shared" si="5"/>
        <v>131179.07999999999</v>
      </c>
      <c r="F26" s="99">
        <f t="shared" si="0"/>
        <v>131179.07999999999</v>
      </c>
      <c r="G26" s="101">
        <v>14213.68</v>
      </c>
      <c r="H26" s="101">
        <v>290.08</v>
      </c>
      <c r="I26" s="144">
        <f t="shared" si="1"/>
        <v>130888.99999999999</v>
      </c>
      <c r="J26" s="38"/>
      <c r="K26" s="38"/>
      <c r="L26" s="38"/>
      <c r="M26" s="38"/>
      <c r="N26" s="38">
        <v>24657.37</v>
      </c>
      <c r="O26" s="38">
        <f t="shared" si="6"/>
        <v>106521.70999999999</v>
      </c>
      <c r="P26" s="38"/>
      <c r="R26" s="277"/>
    </row>
    <row r="27" spans="1:25" ht="16.5" customHeight="1" x14ac:dyDescent="0.25">
      <c r="A27" s="300" t="s">
        <v>13</v>
      </c>
      <c r="B27" s="101">
        <v>3161851.2</v>
      </c>
      <c r="C27" s="344">
        <v>2416716.23</v>
      </c>
      <c r="D27" s="344">
        <v>24916.560000000001</v>
      </c>
      <c r="E27" s="101">
        <f t="shared" si="5"/>
        <v>745134.9700000002</v>
      </c>
      <c r="F27" s="99">
        <f t="shared" si="0"/>
        <v>745134.9700000002</v>
      </c>
      <c r="G27" s="101">
        <v>2391799.6800000002</v>
      </c>
      <c r="H27" s="344">
        <v>24916.560000000001</v>
      </c>
      <c r="I27" s="144">
        <f t="shared" si="1"/>
        <v>720218.41000000015</v>
      </c>
      <c r="J27" s="38"/>
      <c r="K27" s="38"/>
      <c r="L27" s="38"/>
      <c r="M27" s="38"/>
      <c r="N27" s="38">
        <v>1126152.76</v>
      </c>
      <c r="O27" s="38">
        <f t="shared" si="6"/>
        <v>-381017.7899999998</v>
      </c>
      <c r="P27" s="38">
        <f>+I13+I18+I21+I30</f>
        <v>68967016.069999993</v>
      </c>
      <c r="R27" s="277">
        <f>+R19+Q19</f>
        <v>147951486.99000001</v>
      </c>
      <c r="S27" s="343"/>
      <c r="T27" s="277">
        <f>+S27+R28</f>
        <v>-69039657.189999998</v>
      </c>
    </row>
    <row r="28" spans="1:25" ht="15" x14ac:dyDescent="0.25">
      <c r="A28" s="299" t="s">
        <v>14</v>
      </c>
      <c r="B28" s="344">
        <v>2654286.4900000002</v>
      </c>
      <c r="C28" s="344">
        <f>1096344.64+1157032.39</f>
        <v>2253377.0299999998</v>
      </c>
      <c r="D28" s="344">
        <v>44235.89</v>
      </c>
      <c r="E28" s="101">
        <f t="shared" si="5"/>
        <v>400909.46000000043</v>
      </c>
      <c r="F28" s="99">
        <f t="shared" si="0"/>
        <v>400909.46000000043</v>
      </c>
      <c r="G28" s="101">
        <v>2175886.4</v>
      </c>
      <c r="H28" s="344">
        <v>44235.89</v>
      </c>
      <c r="I28" s="144">
        <f t="shared" si="1"/>
        <v>356673.57000000041</v>
      </c>
      <c r="J28" s="38"/>
      <c r="K28" s="38"/>
      <c r="L28" s="38"/>
      <c r="M28" s="38"/>
      <c r="N28" s="38">
        <v>1915496.1</v>
      </c>
      <c r="O28" s="38">
        <f t="shared" si="6"/>
        <v>-1514586.6399999997</v>
      </c>
      <c r="P28" s="38"/>
      <c r="R28" s="277">
        <f>+R27-P19</f>
        <v>-69039657.189999998</v>
      </c>
      <c r="S28" s="307"/>
    </row>
    <row r="29" spans="1:25" ht="14.25" customHeight="1" x14ac:dyDescent="0.25">
      <c r="A29" s="299" t="s">
        <v>15</v>
      </c>
      <c r="B29" s="101">
        <v>10488937.82</v>
      </c>
      <c r="C29" s="344">
        <v>7020303.3600000003</v>
      </c>
      <c r="D29" s="101">
        <v>48350.01</v>
      </c>
      <c r="E29" s="101">
        <f t="shared" si="5"/>
        <v>3468634.46</v>
      </c>
      <c r="F29" s="99">
        <f t="shared" si="0"/>
        <v>3468634.46</v>
      </c>
      <c r="G29" s="101">
        <v>6971953.3499999996</v>
      </c>
      <c r="H29" s="101">
        <v>48350.01</v>
      </c>
      <c r="I29" s="144">
        <f t="shared" si="1"/>
        <v>3420284.45</v>
      </c>
      <c r="J29" s="38"/>
      <c r="K29" s="38"/>
      <c r="L29" s="38"/>
      <c r="M29" s="38"/>
      <c r="N29" s="38">
        <v>4246096.1500000004</v>
      </c>
      <c r="O29" s="38">
        <f t="shared" si="6"/>
        <v>-777461.69000000041</v>
      </c>
      <c r="P29" s="38">
        <f>+F18+F21+F30</f>
        <v>67026525.459999993</v>
      </c>
      <c r="Q29" s="277"/>
    </row>
    <row r="30" spans="1:25" ht="15" customHeight="1" x14ac:dyDescent="0.2">
      <c r="A30" s="48" t="s">
        <v>17</v>
      </c>
      <c r="B30" s="100">
        <f>SUM(B23:B29)</f>
        <v>70475856.180000007</v>
      </c>
      <c r="C30" s="108">
        <f>SUM(C23:C29)</f>
        <v>36863177.43</v>
      </c>
      <c r="D30" s="100"/>
      <c r="E30" s="100">
        <f>SUM(E23:E29)</f>
        <v>33612678.749999993</v>
      </c>
      <c r="F30" s="100">
        <f>SUM(F23:F29)</f>
        <v>33612678.749999993</v>
      </c>
      <c r="G30" s="100">
        <f>SUM(G23:G29)</f>
        <v>36351175.719999999</v>
      </c>
      <c r="H30" s="100">
        <f>SUM(H23:H29)</f>
        <v>479063.2900000001</v>
      </c>
      <c r="I30" s="100">
        <f>SUM(I23:I29)</f>
        <v>33133615.459999997</v>
      </c>
      <c r="J30" s="88">
        <v>67607839.519999996</v>
      </c>
      <c r="K30" s="88"/>
      <c r="L30" s="88"/>
      <c r="M30" s="42">
        <f>+I13+I18+I21+I30</f>
        <v>68967016.069999993</v>
      </c>
      <c r="N30" s="42">
        <f>SUM(N23:N29)</f>
        <v>35946147.170000009</v>
      </c>
      <c r="O30" s="42"/>
      <c r="P30" s="42"/>
      <c r="Q30" s="307"/>
      <c r="R30" s="277"/>
    </row>
    <row r="31" spans="1:25" s="301" customFormat="1" x14ac:dyDescent="0.2">
      <c r="A31" s="316" t="s">
        <v>19</v>
      </c>
      <c r="B31" s="317"/>
      <c r="C31" s="317"/>
      <c r="D31" s="317"/>
      <c r="E31" s="318"/>
      <c r="F31" s="303"/>
      <c r="G31" s="303"/>
      <c r="H31" s="303"/>
      <c r="I31" s="304"/>
      <c r="J31" s="305"/>
      <c r="K31" s="305"/>
      <c r="L31" s="305"/>
      <c r="M31" s="305"/>
      <c r="N31" s="305"/>
      <c r="O31" s="305"/>
      <c r="P31" s="305"/>
      <c r="Q31" s="276"/>
      <c r="R31" s="276"/>
      <c r="S31" s="276"/>
      <c r="T31" s="276"/>
      <c r="U31" s="276"/>
      <c r="V31" s="276"/>
      <c r="W31" s="276"/>
      <c r="X31" s="276"/>
      <c r="Y31" s="276"/>
    </row>
    <row r="32" spans="1:25" s="276" customFormat="1" ht="15" x14ac:dyDescent="0.25">
      <c r="A32" s="299" t="s">
        <v>20</v>
      </c>
      <c r="B32" s="59">
        <v>280965035</v>
      </c>
      <c r="C32" s="319">
        <f>21923757.56+496023.19+496023.19</f>
        <v>22915803.940000001</v>
      </c>
      <c r="D32" s="319"/>
      <c r="E32" s="283">
        <f>21923757.56+1488069.57</f>
        <v>23411827.129999999</v>
      </c>
      <c r="F32" s="101">
        <f>+B32</f>
        <v>280965035</v>
      </c>
      <c r="G32" s="101">
        <v>22915803.940000001</v>
      </c>
      <c r="H32" s="343">
        <v>1404825.18</v>
      </c>
      <c r="I32" s="146">
        <f>+F32-E32</f>
        <v>257553207.87</v>
      </c>
      <c r="J32" s="90">
        <v>61514635.530000001</v>
      </c>
      <c r="K32" s="89"/>
      <c r="L32" s="89"/>
      <c r="M32" s="61"/>
      <c r="N32" s="61">
        <v>269838819.61000001</v>
      </c>
      <c r="O32" s="61"/>
      <c r="P32" s="101">
        <f>+F32*0.02</f>
        <v>5619300.7000000002</v>
      </c>
      <c r="Q32" s="343">
        <f>+P32/12</f>
        <v>468275.05833333335</v>
      </c>
    </row>
    <row r="33" spans="1:25" s="276" customFormat="1" ht="12.75" x14ac:dyDescent="0.2">
      <c r="A33" s="299" t="s">
        <v>47</v>
      </c>
      <c r="B33" s="59"/>
      <c r="C33" s="59"/>
      <c r="D33" s="59"/>
      <c r="E33" s="60"/>
      <c r="F33" s="133">
        <f>74203699.82+5106227.02-17487182.67</f>
        <v>61822744.169999987</v>
      </c>
      <c r="G33" s="133"/>
      <c r="H33" s="93" t="s">
        <v>18</v>
      </c>
      <c r="I33" s="147">
        <f>+F33</f>
        <v>61822744.169999987</v>
      </c>
      <c r="J33" s="320">
        <v>289064340.92000002</v>
      </c>
      <c r="K33" s="89"/>
      <c r="L33" s="89"/>
      <c r="M33" s="61"/>
      <c r="N33" s="61">
        <v>74203699.819999993</v>
      </c>
      <c r="O33" s="61"/>
      <c r="P33" s="61"/>
      <c r="Q33" s="343">
        <f>+Q32*3</f>
        <v>1404825.175</v>
      </c>
    </row>
    <row r="34" spans="1:25" ht="12.75" x14ac:dyDescent="0.2">
      <c r="A34" s="299" t="s">
        <v>48</v>
      </c>
      <c r="B34" s="62" t="s">
        <v>18</v>
      </c>
      <c r="C34" s="62"/>
      <c r="D34" s="62"/>
      <c r="E34" s="63"/>
      <c r="F34" s="134">
        <v>18653280</v>
      </c>
      <c r="G34" s="284"/>
      <c r="H34" s="129" t="s">
        <v>18</v>
      </c>
      <c r="I34" s="148">
        <f>+F34</f>
        <v>18653280</v>
      </c>
      <c r="J34" s="89">
        <v>3865600.36</v>
      </c>
      <c r="K34" s="90"/>
      <c r="L34" s="90"/>
      <c r="M34" s="64"/>
      <c r="N34" s="64">
        <v>18653280</v>
      </c>
      <c r="O34" s="64"/>
      <c r="P34" s="64"/>
    </row>
    <row r="35" spans="1:25" ht="15" x14ac:dyDescent="0.2">
      <c r="A35" s="48" t="s">
        <v>17</v>
      </c>
      <c r="B35" s="321">
        <f>SUM(B32:B34)</f>
        <v>280965035</v>
      </c>
      <c r="C35" s="321"/>
      <c r="D35" s="321"/>
      <c r="E35" s="321"/>
      <c r="F35" s="287">
        <f>SUM(F32:F34)</f>
        <v>361441059.16999996</v>
      </c>
      <c r="G35" s="287"/>
      <c r="H35" s="100">
        <f>SUM(H32:H34)</f>
        <v>1404825.18</v>
      </c>
      <c r="I35" s="100">
        <f>SUM(I32:I34)</f>
        <v>338029232.03999996</v>
      </c>
      <c r="J35" s="91">
        <f>SUM(J32:J34)</f>
        <v>354444576.81000006</v>
      </c>
      <c r="K35" s="320">
        <f>+F35-J35</f>
        <v>6996482.3599998951</v>
      </c>
      <c r="L35" s="320"/>
      <c r="M35" s="322"/>
      <c r="N35" s="322">
        <f>SUM(N32:N34)</f>
        <v>362695799.43000001</v>
      </c>
      <c r="O35" s="322"/>
      <c r="P35" s="322"/>
    </row>
    <row r="36" spans="1:25" s="301" customFormat="1" ht="15" x14ac:dyDescent="0.2">
      <c r="A36" s="323" t="s">
        <v>21</v>
      </c>
      <c r="B36" s="59"/>
      <c r="C36" s="59"/>
      <c r="D36" s="59"/>
      <c r="E36" s="60"/>
      <c r="F36" s="135"/>
      <c r="G36" s="135"/>
      <c r="H36" s="135"/>
      <c r="I36" s="135"/>
      <c r="J36" s="324"/>
      <c r="K36" s="89"/>
      <c r="L36" s="89"/>
      <c r="M36" s="61"/>
      <c r="N36" s="61"/>
      <c r="O36" s="61"/>
      <c r="P36" s="61"/>
      <c r="Q36" s="276"/>
      <c r="R36" s="276"/>
      <c r="S36" s="276"/>
      <c r="T36" s="276"/>
      <c r="U36" s="276"/>
      <c r="V36" s="276"/>
      <c r="W36" s="276"/>
      <c r="X36" s="276"/>
      <c r="Y36" s="276"/>
    </row>
    <row r="37" spans="1:25" ht="15" x14ac:dyDescent="0.2">
      <c r="A37" s="68" t="s">
        <v>22</v>
      </c>
      <c r="B37" s="36"/>
      <c r="C37" s="36"/>
      <c r="D37" s="36"/>
      <c r="E37" s="37"/>
      <c r="F37" s="136">
        <v>8855894.5439999998</v>
      </c>
      <c r="G37" s="285"/>
      <c r="H37" s="130">
        <f>+F37*20%/12*3</f>
        <v>442794.72720000008</v>
      </c>
      <c r="I37" s="149">
        <f>+F37-H37</f>
        <v>8413099.8168000001</v>
      </c>
      <c r="J37" s="91"/>
      <c r="K37" s="91"/>
      <c r="L37" s="91"/>
      <c r="M37" s="38"/>
      <c r="N37" s="38">
        <v>10780954.18</v>
      </c>
      <c r="O37" s="38"/>
      <c r="P37" s="38"/>
      <c r="R37" s="277"/>
      <c r="S37" s="277"/>
    </row>
    <row r="38" spans="1:25" s="301" customFormat="1" ht="15.75" thickBot="1" x14ac:dyDescent="0.3">
      <c r="A38" s="325" t="s">
        <v>17</v>
      </c>
      <c r="B38" s="355">
        <f>SUM(B37:B37)</f>
        <v>0</v>
      </c>
      <c r="C38" s="355"/>
      <c r="D38" s="355"/>
      <c r="E38" s="355"/>
      <c r="F38" s="288">
        <f>SUM(F37)</f>
        <v>8855894.5439999998</v>
      </c>
      <c r="G38" s="288"/>
      <c r="H38" s="151">
        <f>SUM(H37:H37)</f>
        <v>442794.72720000008</v>
      </c>
      <c r="I38" s="152">
        <f>SUM(I37:I37)</f>
        <v>8413099.8168000001</v>
      </c>
      <c r="J38" s="326"/>
      <c r="K38" s="326"/>
      <c r="L38" s="326"/>
      <c r="M38" s="305"/>
      <c r="N38" s="305">
        <f>SUM(N37:N37)</f>
        <v>10780954.18</v>
      </c>
      <c r="O38" s="305"/>
      <c r="P38" s="620" t="s">
        <v>442</v>
      </c>
      <c r="Q38" s="276"/>
      <c r="R38" s="277"/>
      <c r="S38" s="277"/>
      <c r="T38" s="276"/>
      <c r="U38" s="276"/>
      <c r="V38" s="276"/>
      <c r="W38" s="276"/>
      <c r="X38" s="276"/>
      <c r="Y38" s="276"/>
    </row>
    <row r="39" spans="1:25" ht="12.75" x14ac:dyDescent="0.2">
      <c r="A39" s="72" t="s">
        <v>23</v>
      </c>
      <c r="B39" s="327"/>
      <c r="C39" s="327"/>
      <c r="D39" s="327"/>
      <c r="E39" s="328"/>
      <c r="F39" s="327"/>
      <c r="G39" s="327"/>
      <c r="H39" s="327"/>
      <c r="I39" s="111">
        <f>+F13+F18+F21+F30+F35</f>
        <v>432128889.34999996</v>
      </c>
      <c r="J39" s="329"/>
      <c r="K39" s="329"/>
      <c r="L39" s="329"/>
      <c r="N39" s="307">
        <f>+N13+N18+N21+N30+N35</f>
        <v>441086028.63</v>
      </c>
      <c r="O39" s="330"/>
      <c r="P39" s="620"/>
      <c r="Q39" s="331"/>
      <c r="R39" s="330"/>
      <c r="S39" s="330"/>
    </row>
    <row r="40" spans="1:25" s="301" customFormat="1" ht="18.600000000000001" customHeight="1" thickBot="1" x14ac:dyDescent="0.25">
      <c r="A40" s="72" t="s">
        <v>49</v>
      </c>
      <c r="B40" s="327"/>
      <c r="C40" s="327"/>
      <c r="D40" s="327"/>
      <c r="E40" s="328"/>
      <c r="F40" s="327"/>
      <c r="G40" s="327"/>
      <c r="H40" s="327"/>
      <c r="I40" s="110">
        <f>+H13+H18+H21+H30</f>
        <v>1720814.11</v>
      </c>
      <c r="J40" s="329"/>
      <c r="K40" s="329"/>
      <c r="L40" s="329"/>
      <c r="M40" s="276"/>
      <c r="N40" s="276"/>
      <c r="O40" s="330"/>
      <c r="P40" s="356">
        <f>+I40+I43</f>
        <v>2163608.8372</v>
      </c>
      <c r="Q40" s="252"/>
      <c r="R40" s="330"/>
      <c r="S40" s="330"/>
      <c r="T40" s="276"/>
      <c r="U40" s="276"/>
      <c r="V40" s="276"/>
      <c r="W40" s="276"/>
      <c r="X40" s="276"/>
      <c r="Y40" s="276"/>
    </row>
    <row r="41" spans="1:25" ht="14.45" customHeight="1" x14ac:dyDescent="0.2">
      <c r="A41" s="72" t="s">
        <v>50</v>
      </c>
      <c r="B41" s="327"/>
      <c r="C41" s="327"/>
      <c r="D41" s="327"/>
      <c r="E41" s="328"/>
      <c r="F41" s="327"/>
      <c r="G41" s="327"/>
      <c r="H41" s="327"/>
      <c r="I41" s="332">
        <f>+I39-I40</f>
        <v>430408075.23999995</v>
      </c>
      <c r="J41" s="92"/>
      <c r="K41" s="92"/>
      <c r="L41" s="92"/>
      <c r="N41" s="307"/>
      <c r="O41" s="330"/>
      <c r="P41" s="330"/>
      <c r="Q41" s="277"/>
      <c r="R41" s="330"/>
      <c r="S41" s="333"/>
    </row>
    <row r="42" spans="1:25" ht="16.899999999999999" customHeight="1" x14ac:dyDescent="0.2">
      <c r="A42" s="72" t="s">
        <v>25</v>
      </c>
      <c r="B42" s="327"/>
      <c r="C42" s="329"/>
      <c r="D42" s="329"/>
      <c r="E42" s="334"/>
      <c r="F42" s="329"/>
      <c r="G42" s="329"/>
      <c r="H42" s="327"/>
      <c r="I42" s="111">
        <f>+F38</f>
        <v>8855894.5439999998</v>
      </c>
      <c r="J42" s="329"/>
      <c r="K42" s="329"/>
      <c r="L42" s="329"/>
      <c r="O42" s="330"/>
      <c r="P42" s="330"/>
      <c r="Q42" s="331">
        <f>+I41+I44</f>
        <v>438821175.05679995</v>
      </c>
      <c r="R42" s="330"/>
      <c r="S42" s="330"/>
      <c r="T42" s="333"/>
    </row>
    <row r="43" spans="1:25" ht="17.45" customHeight="1" thickBot="1" x14ac:dyDescent="0.25">
      <c r="A43" s="72" t="s">
        <v>51</v>
      </c>
      <c r="B43" s="327"/>
      <c r="C43" s="329"/>
      <c r="D43" s="329"/>
      <c r="E43" s="334"/>
      <c r="F43" s="329"/>
      <c r="G43" s="329"/>
      <c r="H43" s="327"/>
      <c r="I43" s="110">
        <f>+H38</f>
        <v>442794.72720000008</v>
      </c>
      <c r="J43" s="329"/>
      <c r="K43" s="329"/>
      <c r="L43" s="329"/>
      <c r="N43" s="307"/>
      <c r="O43" s="330"/>
      <c r="P43" s="333">
        <f>+I39+I42</f>
        <v>440984783.89399993</v>
      </c>
      <c r="Q43" s="331"/>
      <c r="R43" s="330" t="s">
        <v>437</v>
      </c>
      <c r="S43" s="330"/>
    </row>
    <row r="44" spans="1:25" ht="13.15" customHeight="1" x14ac:dyDescent="0.2">
      <c r="A44" s="72" t="s">
        <v>52</v>
      </c>
      <c r="B44" s="327"/>
      <c r="C44" s="329"/>
      <c r="D44" s="329"/>
      <c r="E44" s="334"/>
      <c r="F44" s="329"/>
      <c r="G44" s="329"/>
      <c r="H44" s="327"/>
      <c r="I44" s="332">
        <f>+I42-I43</f>
        <v>8413099.8168000001</v>
      </c>
      <c r="J44" s="92"/>
      <c r="K44" s="92"/>
      <c r="L44" s="92"/>
      <c r="N44" s="277"/>
      <c r="O44" s="330"/>
      <c r="P44" s="333">
        <f>+I40+I43</f>
        <v>2163608.8372</v>
      </c>
      <c r="Q44" s="331"/>
      <c r="R44" s="330"/>
      <c r="S44" s="330"/>
    </row>
    <row r="45" spans="1:25" ht="15" customHeight="1" thickBot="1" x14ac:dyDescent="0.25">
      <c r="A45" s="78" t="s">
        <v>24</v>
      </c>
      <c r="B45" s="335"/>
      <c r="C45" s="335"/>
      <c r="D45" s="335"/>
      <c r="E45" s="336"/>
      <c r="F45" s="335"/>
      <c r="G45" s="335"/>
      <c r="H45" s="335"/>
      <c r="I45" s="103">
        <f>+I41+I44</f>
        <v>438821175.05679995</v>
      </c>
      <c r="J45" s="92"/>
      <c r="K45" s="92"/>
      <c r="L45" s="92"/>
      <c r="N45" s="277"/>
      <c r="P45" s="277">
        <f>+P43-P44</f>
        <v>438821175.05679995</v>
      </c>
    </row>
    <row r="46" spans="1:25" s="301" customFormat="1" ht="12.75" x14ac:dyDescent="0.2">
      <c r="A46" s="337"/>
      <c r="B46" s="289"/>
      <c r="C46" s="338"/>
      <c r="D46" s="338"/>
      <c r="E46" s="339"/>
      <c r="F46" s="307"/>
      <c r="G46" s="307"/>
      <c r="H46" s="276"/>
      <c r="I46" s="307" t="e">
        <f>+#REF!</f>
        <v>#REF!</v>
      </c>
      <c r="J46" s="276"/>
      <c r="K46" s="276"/>
      <c r="L46" s="276"/>
      <c r="M46" s="276"/>
      <c r="N46" s="277"/>
      <c r="O46" s="276"/>
      <c r="P46" s="307" t="e">
        <f>+#REF!</f>
        <v>#REF!</v>
      </c>
      <c r="Q46" s="276"/>
      <c r="R46" s="276"/>
      <c r="S46" s="276"/>
      <c r="T46" s="276"/>
      <c r="U46" s="276"/>
      <c r="V46" s="276"/>
      <c r="W46" s="276"/>
      <c r="X46" s="276"/>
      <c r="Y46" s="276"/>
    </row>
    <row r="47" spans="1:25" ht="15" customHeight="1" x14ac:dyDescent="0.2">
      <c r="A47" s="84"/>
      <c r="E47" s="340">
        <v>21923757.561388887</v>
      </c>
    </row>
    <row r="48" spans="1:25" ht="12.75" x14ac:dyDescent="0.2">
      <c r="A48" s="84"/>
    </row>
    <row r="49" spans="1:5" ht="11.25" customHeight="1" x14ac:dyDescent="0.2">
      <c r="A49" s="84"/>
      <c r="E49" s="340" t="e">
        <f>+#REF!*0.02</f>
        <v>#REF!</v>
      </c>
    </row>
    <row r="50" spans="1:5" ht="16.5" customHeight="1" x14ac:dyDescent="0.2">
      <c r="A50" s="84"/>
      <c r="E50" s="340" t="e">
        <f>+E49*3</f>
        <v>#REF!</v>
      </c>
    </row>
    <row r="51" spans="1:5" ht="16.5" customHeight="1" x14ac:dyDescent="0.2">
      <c r="A51" s="84"/>
      <c r="E51" s="341" t="e">
        <f>+E47+E50</f>
        <v>#REF!</v>
      </c>
    </row>
    <row r="52" spans="1:5" ht="17.25" customHeight="1" x14ac:dyDescent="0.2">
      <c r="A52" s="84"/>
      <c r="E52" s="342"/>
    </row>
    <row r="53" spans="1:5" x14ac:dyDescent="0.2">
      <c r="A53" s="85"/>
    </row>
    <row r="54" spans="1:5" x14ac:dyDescent="0.2">
      <c r="A54" s="85"/>
    </row>
    <row r="55" spans="1:5" x14ac:dyDescent="0.2">
      <c r="A55" s="85"/>
    </row>
    <row r="56" spans="1:5" x14ac:dyDescent="0.2">
      <c r="A56" s="85"/>
    </row>
    <row r="57" spans="1:5" x14ac:dyDescent="0.2">
      <c r="A57" s="13"/>
    </row>
    <row r="58" spans="1:5" x14ac:dyDescent="0.2">
      <c r="A58" s="13"/>
    </row>
    <row r="59" spans="1:5" x14ac:dyDescent="0.2">
      <c r="A59" s="13"/>
    </row>
    <row r="60" spans="1:5" x14ac:dyDescent="0.2">
      <c r="A60" s="13"/>
    </row>
    <row r="61" spans="1:5" x14ac:dyDescent="0.2">
      <c r="A61" s="13"/>
    </row>
    <row r="62" spans="1:5" x14ac:dyDescent="0.2">
      <c r="A62" s="13"/>
    </row>
    <row r="63" spans="1:5" x14ac:dyDescent="0.2">
      <c r="A63" s="13"/>
    </row>
    <row r="64" spans="1:5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  <row r="92" spans="1:1" x14ac:dyDescent="0.2">
      <c r="A92" s="13"/>
    </row>
    <row r="93" spans="1:1" x14ac:dyDescent="0.2">
      <c r="A93" s="13"/>
    </row>
    <row r="94" spans="1:1" x14ac:dyDescent="0.2">
      <c r="A94" s="13"/>
    </row>
    <row r="95" spans="1:1" x14ac:dyDescent="0.2">
      <c r="A95" s="13"/>
    </row>
    <row r="96" spans="1:1" x14ac:dyDescent="0.2">
      <c r="A96" s="13"/>
    </row>
    <row r="97" spans="1:1" x14ac:dyDescent="0.2">
      <c r="A97" s="13"/>
    </row>
    <row r="98" spans="1:1" x14ac:dyDescent="0.2">
      <c r="A98" s="13"/>
    </row>
    <row r="99" spans="1:1" x14ac:dyDescent="0.2">
      <c r="A99" s="13"/>
    </row>
    <row r="100" spans="1:1" x14ac:dyDescent="0.2">
      <c r="A100" s="13"/>
    </row>
    <row r="101" spans="1:1" x14ac:dyDescent="0.2">
      <c r="A101" s="13"/>
    </row>
    <row r="102" spans="1:1" x14ac:dyDescent="0.2">
      <c r="A102" s="13"/>
    </row>
    <row r="103" spans="1:1" x14ac:dyDescent="0.2">
      <c r="A103" s="13"/>
    </row>
    <row r="104" spans="1:1" x14ac:dyDescent="0.2">
      <c r="A104" s="13"/>
    </row>
    <row r="105" spans="1:1" x14ac:dyDescent="0.2">
      <c r="A105" s="13"/>
    </row>
    <row r="106" spans="1:1" x14ac:dyDescent="0.2">
      <c r="A106" s="13"/>
    </row>
    <row r="107" spans="1:1" x14ac:dyDescent="0.2">
      <c r="A107" s="13"/>
    </row>
    <row r="108" spans="1:1" x14ac:dyDescent="0.2">
      <c r="A108" s="13"/>
    </row>
    <row r="109" spans="1:1" x14ac:dyDescent="0.2">
      <c r="A109" s="13"/>
    </row>
    <row r="110" spans="1:1" x14ac:dyDescent="0.2">
      <c r="A110" s="13"/>
    </row>
    <row r="111" spans="1:1" x14ac:dyDescent="0.2">
      <c r="A111" s="13"/>
    </row>
    <row r="112" spans="1:1" x14ac:dyDescent="0.2">
      <c r="A112" s="13"/>
    </row>
    <row r="113" spans="1:1" x14ac:dyDescent="0.2">
      <c r="A113" s="13"/>
    </row>
    <row r="114" spans="1:1" x14ac:dyDescent="0.2">
      <c r="A114" s="13"/>
    </row>
    <row r="115" spans="1:1" x14ac:dyDescent="0.2">
      <c r="A115" s="13"/>
    </row>
    <row r="116" spans="1:1" x14ac:dyDescent="0.2">
      <c r="A116" s="13"/>
    </row>
    <row r="117" spans="1:1" x14ac:dyDescent="0.2">
      <c r="A117" s="13"/>
    </row>
    <row r="118" spans="1:1" x14ac:dyDescent="0.2">
      <c r="A118" s="13"/>
    </row>
    <row r="119" spans="1:1" x14ac:dyDescent="0.2">
      <c r="A119" s="13"/>
    </row>
    <row r="120" spans="1:1" x14ac:dyDescent="0.2">
      <c r="A120" s="13"/>
    </row>
    <row r="121" spans="1:1" x14ac:dyDescent="0.2">
      <c r="A121" s="13"/>
    </row>
    <row r="122" spans="1:1" x14ac:dyDescent="0.2">
      <c r="A122" s="13"/>
    </row>
    <row r="123" spans="1:1" x14ac:dyDescent="0.2">
      <c r="A123" s="13"/>
    </row>
    <row r="124" spans="1:1" x14ac:dyDescent="0.2">
      <c r="A124" s="13"/>
    </row>
    <row r="125" spans="1:1" x14ac:dyDescent="0.2">
      <c r="A125" s="13"/>
    </row>
    <row r="126" spans="1:1" x14ac:dyDescent="0.2">
      <c r="A126" s="13"/>
    </row>
    <row r="127" spans="1:1" x14ac:dyDescent="0.2">
      <c r="A127" s="13"/>
    </row>
    <row r="128" spans="1:1" x14ac:dyDescent="0.2">
      <c r="A128" s="13"/>
    </row>
    <row r="129" spans="1:1" x14ac:dyDescent="0.2">
      <c r="A129" s="13"/>
    </row>
    <row r="130" spans="1:1" x14ac:dyDescent="0.2">
      <c r="A130" s="13"/>
    </row>
    <row r="131" spans="1:1" x14ac:dyDescent="0.2">
      <c r="A131" s="13"/>
    </row>
    <row r="132" spans="1:1" x14ac:dyDescent="0.2">
      <c r="A132" s="13"/>
    </row>
    <row r="133" spans="1:1" x14ac:dyDescent="0.2">
      <c r="A133" s="13"/>
    </row>
    <row r="134" spans="1:1" x14ac:dyDescent="0.2">
      <c r="A134" s="13"/>
    </row>
    <row r="135" spans="1:1" x14ac:dyDescent="0.2">
      <c r="A135" s="13"/>
    </row>
    <row r="136" spans="1:1" x14ac:dyDescent="0.2">
      <c r="A136" s="13"/>
    </row>
    <row r="137" spans="1:1" x14ac:dyDescent="0.2">
      <c r="A137" s="13"/>
    </row>
    <row r="138" spans="1:1" x14ac:dyDescent="0.2">
      <c r="A138" s="13"/>
    </row>
    <row r="139" spans="1:1" x14ac:dyDescent="0.2">
      <c r="A139" s="13"/>
    </row>
    <row r="140" spans="1:1" x14ac:dyDescent="0.2">
      <c r="A140" s="13"/>
    </row>
    <row r="141" spans="1:1" x14ac:dyDescent="0.2">
      <c r="A141" s="13"/>
    </row>
    <row r="142" spans="1:1" x14ac:dyDescent="0.2">
      <c r="A142" s="13"/>
    </row>
    <row r="143" spans="1:1" x14ac:dyDescent="0.2">
      <c r="A143" s="13"/>
    </row>
    <row r="144" spans="1:1" x14ac:dyDescent="0.2">
      <c r="A144" s="13"/>
    </row>
    <row r="145" spans="1:1" x14ac:dyDescent="0.2">
      <c r="A145" s="13"/>
    </row>
    <row r="146" spans="1:1" x14ac:dyDescent="0.2">
      <c r="A146" s="13"/>
    </row>
    <row r="147" spans="1:1" x14ac:dyDescent="0.2">
      <c r="A147" s="13"/>
    </row>
    <row r="148" spans="1:1" x14ac:dyDescent="0.2">
      <c r="A148" s="13"/>
    </row>
    <row r="149" spans="1:1" x14ac:dyDescent="0.2">
      <c r="A149" s="13"/>
    </row>
    <row r="150" spans="1:1" x14ac:dyDescent="0.2">
      <c r="A150" s="13"/>
    </row>
    <row r="151" spans="1:1" x14ac:dyDescent="0.2">
      <c r="A151" s="13"/>
    </row>
    <row r="152" spans="1:1" x14ac:dyDescent="0.2">
      <c r="A152" s="13"/>
    </row>
    <row r="153" spans="1:1" x14ac:dyDescent="0.2">
      <c r="A153" s="13"/>
    </row>
    <row r="154" spans="1:1" x14ac:dyDescent="0.2">
      <c r="A154" s="13"/>
    </row>
    <row r="155" spans="1:1" x14ac:dyDescent="0.2">
      <c r="A155" s="13"/>
    </row>
    <row r="156" spans="1:1" x14ac:dyDescent="0.2">
      <c r="A156" s="13"/>
    </row>
    <row r="157" spans="1:1" x14ac:dyDescent="0.2">
      <c r="A157" s="13"/>
    </row>
    <row r="158" spans="1:1" x14ac:dyDescent="0.2">
      <c r="A158" s="13"/>
    </row>
    <row r="159" spans="1:1" x14ac:dyDescent="0.2">
      <c r="A159" s="13"/>
    </row>
    <row r="160" spans="1:1" x14ac:dyDescent="0.2">
      <c r="A160" s="13"/>
    </row>
    <row r="161" spans="1:1" x14ac:dyDescent="0.2">
      <c r="A161" s="13"/>
    </row>
    <row r="162" spans="1:1" x14ac:dyDescent="0.2">
      <c r="A162" s="13"/>
    </row>
    <row r="163" spans="1:1" x14ac:dyDescent="0.2">
      <c r="A163" s="13"/>
    </row>
    <row r="164" spans="1:1" x14ac:dyDescent="0.2">
      <c r="A164" s="13"/>
    </row>
    <row r="165" spans="1:1" x14ac:dyDescent="0.2">
      <c r="A165" s="13"/>
    </row>
    <row r="166" spans="1:1" x14ac:dyDescent="0.2">
      <c r="A166" s="13"/>
    </row>
    <row r="167" spans="1:1" x14ac:dyDescent="0.2">
      <c r="A167" s="13"/>
    </row>
    <row r="168" spans="1:1" x14ac:dyDescent="0.2">
      <c r="A168" s="13"/>
    </row>
    <row r="169" spans="1:1" x14ac:dyDescent="0.2">
      <c r="A169" s="13"/>
    </row>
    <row r="170" spans="1:1" x14ac:dyDescent="0.2">
      <c r="A170" s="13"/>
    </row>
    <row r="171" spans="1:1" x14ac:dyDescent="0.2">
      <c r="A171" s="13"/>
    </row>
    <row r="172" spans="1:1" x14ac:dyDescent="0.2">
      <c r="A172" s="13"/>
    </row>
    <row r="173" spans="1:1" x14ac:dyDescent="0.2">
      <c r="A173" s="13"/>
    </row>
    <row r="174" spans="1:1" x14ac:dyDescent="0.2">
      <c r="A174" s="13"/>
    </row>
    <row r="175" spans="1:1" x14ac:dyDescent="0.2">
      <c r="A175" s="13"/>
    </row>
    <row r="176" spans="1:1" x14ac:dyDescent="0.2">
      <c r="A176" s="13"/>
    </row>
    <row r="177" spans="1:1" x14ac:dyDescent="0.2">
      <c r="A177" s="13"/>
    </row>
    <row r="178" spans="1:1" x14ac:dyDescent="0.2">
      <c r="A178" s="13"/>
    </row>
    <row r="179" spans="1:1" x14ac:dyDescent="0.2">
      <c r="A179" s="13"/>
    </row>
    <row r="180" spans="1:1" x14ac:dyDescent="0.2">
      <c r="A180" s="13"/>
    </row>
    <row r="181" spans="1:1" x14ac:dyDescent="0.2">
      <c r="A181" s="13"/>
    </row>
    <row r="182" spans="1:1" x14ac:dyDescent="0.2">
      <c r="A182" s="13"/>
    </row>
    <row r="183" spans="1:1" x14ac:dyDescent="0.2">
      <c r="A183" s="13"/>
    </row>
    <row r="184" spans="1:1" x14ac:dyDescent="0.2">
      <c r="A184" s="13"/>
    </row>
    <row r="185" spans="1:1" x14ac:dyDescent="0.2">
      <c r="A185" s="13"/>
    </row>
    <row r="186" spans="1:1" x14ac:dyDescent="0.2">
      <c r="A186" s="13"/>
    </row>
    <row r="187" spans="1:1" x14ac:dyDescent="0.2">
      <c r="A187" s="13"/>
    </row>
    <row r="188" spans="1:1" x14ac:dyDescent="0.2">
      <c r="A188" s="13"/>
    </row>
    <row r="189" spans="1:1" x14ac:dyDescent="0.2">
      <c r="A189" s="13"/>
    </row>
    <row r="190" spans="1:1" x14ac:dyDescent="0.2">
      <c r="A190" s="13"/>
    </row>
    <row r="191" spans="1:1" x14ac:dyDescent="0.2">
      <c r="A191" s="13"/>
    </row>
    <row r="192" spans="1:1" x14ac:dyDescent="0.2">
      <c r="A192" s="13"/>
    </row>
    <row r="193" spans="1:1" x14ac:dyDescent="0.2">
      <c r="A193" s="13"/>
    </row>
    <row r="194" spans="1:1" x14ac:dyDescent="0.2">
      <c r="A194" s="13"/>
    </row>
    <row r="195" spans="1:1" x14ac:dyDescent="0.2">
      <c r="A195" s="13"/>
    </row>
    <row r="196" spans="1:1" x14ac:dyDescent="0.2">
      <c r="A196" s="13"/>
    </row>
    <row r="197" spans="1:1" x14ac:dyDescent="0.2">
      <c r="A197" s="13"/>
    </row>
    <row r="198" spans="1:1" x14ac:dyDescent="0.2">
      <c r="A198" s="13"/>
    </row>
    <row r="199" spans="1:1" x14ac:dyDescent="0.2">
      <c r="A199" s="13"/>
    </row>
    <row r="200" spans="1:1" x14ac:dyDescent="0.2">
      <c r="A200" s="13"/>
    </row>
    <row r="201" spans="1:1" x14ac:dyDescent="0.2">
      <c r="A201" s="13"/>
    </row>
    <row r="202" spans="1:1" x14ac:dyDescent="0.2">
      <c r="A202" s="13"/>
    </row>
    <row r="203" spans="1:1" x14ac:dyDescent="0.2">
      <c r="A203" s="13"/>
    </row>
    <row r="204" spans="1:1" x14ac:dyDescent="0.2">
      <c r="A204" s="13"/>
    </row>
    <row r="205" spans="1:1" x14ac:dyDescent="0.2">
      <c r="A205" s="13"/>
    </row>
    <row r="206" spans="1:1" x14ac:dyDescent="0.2">
      <c r="A206" s="13"/>
    </row>
    <row r="207" spans="1:1" x14ac:dyDescent="0.2">
      <c r="A207" s="13"/>
    </row>
    <row r="208" spans="1:1" x14ac:dyDescent="0.2">
      <c r="A208" s="13"/>
    </row>
    <row r="209" spans="1:1" x14ac:dyDescent="0.2">
      <c r="A209" s="13"/>
    </row>
    <row r="210" spans="1:1" x14ac:dyDescent="0.2">
      <c r="A210" s="13"/>
    </row>
    <row r="211" spans="1:1" x14ac:dyDescent="0.2">
      <c r="A211" s="13"/>
    </row>
    <row r="212" spans="1:1" x14ac:dyDescent="0.2">
      <c r="A212" s="13"/>
    </row>
    <row r="213" spans="1:1" x14ac:dyDescent="0.2">
      <c r="A213" s="13"/>
    </row>
    <row r="214" spans="1:1" x14ac:dyDescent="0.2">
      <c r="A214" s="13"/>
    </row>
    <row r="215" spans="1:1" x14ac:dyDescent="0.2">
      <c r="A215" s="13"/>
    </row>
    <row r="216" spans="1:1" x14ac:dyDescent="0.2">
      <c r="A216" s="13"/>
    </row>
    <row r="217" spans="1:1" x14ac:dyDescent="0.2">
      <c r="A217" s="13"/>
    </row>
    <row r="218" spans="1:1" x14ac:dyDescent="0.2">
      <c r="A218" s="13"/>
    </row>
    <row r="219" spans="1:1" x14ac:dyDescent="0.2">
      <c r="A219" s="13"/>
    </row>
    <row r="220" spans="1:1" x14ac:dyDescent="0.2">
      <c r="A220" s="13"/>
    </row>
    <row r="221" spans="1:1" x14ac:dyDescent="0.2">
      <c r="A221" s="13"/>
    </row>
    <row r="222" spans="1:1" x14ac:dyDescent="0.2">
      <c r="A222" s="13"/>
    </row>
    <row r="223" spans="1:1" x14ac:dyDescent="0.2">
      <c r="A223" s="13"/>
    </row>
    <row r="224" spans="1:1" x14ac:dyDescent="0.2">
      <c r="A224" s="13"/>
    </row>
    <row r="225" spans="1:1" x14ac:dyDescent="0.2">
      <c r="A225" s="13"/>
    </row>
    <row r="226" spans="1:1" x14ac:dyDescent="0.2">
      <c r="A226" s="13"/>
    </row>
    <row r="227" spans="1:1" x14ac:dyDescent="0.2">
      <c r="A227" s="13"/>
    </row>
    <row r="228" spans="1:1" x14ac:dyDescent="0.2">
      <c r="A228" s="13"/>
    </row>
    <row r="229" spans="1:1" x14ac:dyDescent="0.2">
      <c r="A229" s="13"/>
    </row>
    <row r="230" spans="1:1" x14ac:dyDescent="0.2">
      <c r="A230" s="13"/>
    </row>
    <row r="231" spans="1:1" x14ac:dyDescent="0.2">
      <c r="A231" s="13"/>
    </row>
    <row r="232" spans="1:1" x14ac:dyDescent="0.2">
      <c r="A232" s="13"/>
    </row>
    <row r="233" spans="1:1" x14ac:dyDescent="0.2">
      <c r="A233" s="13"/>
    </row>
    <row r="234" spans="1:1" x14ac:dyDescent="0.2">
      <c r="A234" s="13"/>
    </row>
    <row r="235" spans="1:1" x14ac:dyDescent="0.2">
      <c r="A235" s="13"/>
    </row>
    <row r="236" spans="1:1" x14ac:dyDescent="0.2">
      <c r="A236" s="13"/>
    </row>
    <row r="237" spans="1:1" x14ac:dyDescent="0.2">
      <c r="A237" s="13"/>
    </row>
    <row r="238" spans="1:1" x14ac:dyDescent="0.2">
      <c r="A238" s="13"/>
    </row>
    <row r="239" spans="1:1" x14ac:dyDescent="0.2">
      <c r="A239" s="13"/>
    </row>
    <row r="240" spans="1:1" x14ac:dyDescent="0.2">
      <c r="A240" s="13"/>
    </row>
    <row r="241" spans="1:1" x14ac:dyDescent="0.2">
      <c r="A241" s="13"/>
    </row>
    <row r="242" spans="1:1" x14ac:dyDescent="0.2">
      <c r="A242" s="13"/>
    </row>
    <row r="243" spans="1:1" x14ac:dyDescent="0.2">
      <c r="A243" s="13"/>
    </row>
    <row r="244" spans="1:1" x14ac:dyDescent="0.2">
      <c r="A244" s="13"/>
    </row>
    <row r="245" spans="1:1" x14ac:dyDescent="0.2">
      <c r="A245" s="13"/>
    </row>
    <row r="246" spans="1:1" x14ac:dyDescent="0.2">
      <c r="A246" s="13"/>
    </row>
    <row r="247" spans="1:1" x14ac:dyDescent="0.2">
      <c r="A247" s="13"/>
    </row>
    <row r="248" spans="1:1" x14ac:dyDescent="0.2">
      <c r="A248" s="13"/>
    </row>
    <row r="249" spans="1:1" x14ac:dyDescent="0.2">
      <c r="A249" s="13"/>
    </row>
    <row r="250" spans="1:1" x14ac:dyDescent="0.2">
      <c r="A250" s="13"/>
    </row>
    <row r="251" spans="1:1" x14ac:dyDescent="0.2">
      <c r="A251" s="13"/>
    </row>
    <row r="252" spans="1:1" x14ac:dyDescent="0.2">
      <c r="A252" s="13"/>
    </row>
    <row r="253" spans="1:1" x14ac:dyDescent="0.2">
      <c r="A253" s="13"/>
    </row>
    <row r="254" spans="1:1" x14ac:dyDescent="0.2">
      <c r="A254" s="13"/>
    </row>
    <row r="255" spans="1:1" x14ac:dyDescent="0.2">
      <c r="A255" s="13"/>
    </row>
    <row r="256" spans="1:1" x14ac:dyDescent="0.2">
      <c r="A256" s="13"/>
    </row>
    <row r="257" spans="1:1" x14ac:dyDescent="0.2">
      <c r="A257" s="13"/>
    </row>
    <row r="258" spans="1:1" x14ac:dyDescent="0.2">
      <c r="A258" s="13"/>
    </row>
    <row r="259" spans="1:1" x14ac:dyDescent="0.2">
      <c r="A259" s="13"/>
    </row>
    <row r="260" spans="1:1" x14ac:dyDescent="0.2">
      <c r="A260" s="13"/>
    </row>
    <row r="261" spans="1:1" x14ac:dyDescent="0.2">
      <c r="A261" s="13"/>
    </row>
    <row r="262" spans="1:1" x14ac:dyDescent="0.2">
      <c r="A262" s="13"/>
    </row>
    <row r="263" spans="1:1" x14ac:dyDescent="0.2">
      <c r="A263" s="13"/>
    </row>
    <row r="264" spans="1:1" x14ac:dyDescent="0.2">
      <c r="A264" s="13"/>
    </row>
    <row r="265" spans="1:1" x14ac:dyDescent="0.2">
      <c r="A265" s="13"/>
    </row>
    <row r="266" spans="1:1" x14ac:dyDescent="0.2">
      <c r="A266" s="13"/>
    </row>
    <row r="267" spans="1:1" x14ac:dyDescent="0.2">
      <c r="A267" s="13"/>
    </row>
    <row r="268" spans="1:1" x14ac:dyDescent="0.2">
      <c r="A268" s="13"/>
    </row>
    <row r="269" spans="1:1" x14ac:dyDescent="0.2">
      <c r="A269" s="13"/>
    </row>
    <row r="270" spans="1:1" x14ac:dyDescent="0.2">
      <c r="A270" s="13"/>
    </row>
    <row r="271" spans="1:1" x14ac:dyDescent="0.2">
      <c r="A271" s="13"/>
    </row>
    <row r="272" spans="1:1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ht="12.75" x14ac:dyDescent="0.2">
      <c r="A2027" s="188"/>
    </row>
    <row r="2028" spans="1:1" ht="12.75" x14ac:dyDescent="0.2">
      <c r="A2028" s="188"/>
    </row>
    <row r="2029" spans="1:1" ht="12.75" x14ac:dyDescent="0.2">
      <c r="A2029" s="188"/>
    </row>
    <row r="2030" spans="1:1" ht="12.75" x14ac:dyDescent="0.2">
      <c r="A2030" s="188"/>
    </row>
    <row r="2031" spans="1:1" ht="12.75" x14ac:dyDescent="0.2">
      <c r="A2031" s="188"/>
    </row>
    <row r="2032" spans="1:1" ht="12.75" x14ac:dyDescent="0.2">
      <c r="A2032" s="188"/>
    </row>
    <row r="2033" spans="1:1" ht="12.75" x14ac:dyDescent="0.2">
      <c r="A2033" s="188"/>
    </row>
    <row r="2034" spans="1:1" ht="12.75" x14ac:dyDescent="0.2">
      <c r="A2034" s="188"/>
    </row>
    <row r="2035" spans="1:1" ht="12.75" x14ac:dyDescent="0.2">
      <c r="A2035" s="188"/>
    </row>
    <row r="2036" spans="1:1" ht="12.75" x14ac:dyDescent="0.2">
      <c r="A2036" s="188"/>
    </row>
    <row r="2037" spans="1:1" ht="12.75" x14ac:dyDescent="0.2">
      <c r="A2037" s="188"/>
    </row>
    <row r="2038" spans="1:1" ht="12.75" x14ac:dyDescent="0.2">
      <c r="A2038" s="188"/>
    </row>
    <row r="2039" spans="1:1" ht="12.75" x14ac:dyDescent="0.2">
      <c r="A2039" s="188"/>
    </row>
    <row r="2040" spans="1:1" ht="12.75" x14ac:dyDescent="0.2">
      <c r="A2040" s="188"/>
    </row>
    <row r="2041" spans="1:1" ht="12.75" x14ac:dyDescent="0.2">
      <c r="A2041" s="188"/>
    </row>
    <row r="2042" spans="1:1" ht="12.75" x14ac:dyDescent="0.2">
      <c r="A2042" s="188"/>
    </row>
    <row r="2043" spans="1:1" ht="12.75" x14ac:dyDescent="0.2">
      <c r="A2043" s="188"/>
    </row>
    <row r="2044" spans="1:1" ht="12.75" x14ac:dyDescent="0.2">
      <c r="A2044" s="188"/>
    </row>
    <row r="2045" spans="1:1" ht="12.75" x14ac:dyDescent="0.2">
      <c r="A2045" s="188"/>
    </row>
    <row r="2046" spans="1:1" ht="12.75" x14ac:dyDescent="0.2">
      <c r="A2046" s="188"/>
    </row>
    <row r="2047" spans="1:1" ht="12.75" x14ac:dyDescent="0.2">
      <c r="A2047" s="188"/>
    </row>
    <row r="2048" spans="1:1" ht="12.75" x14ac:dyDescent="0.2">
      <c r="A2048" s="188"/>
    </row>
    <row r="2049" spans="1:1" ht="12.75" x14ac:dyDescent="0.2">
      <c r="A2049" s="188"/>
    </row>
    <row r="2050" spans="1:1" ht="12.75" x14ac:dyDescent="0.2">
      <c r="A2050" s="188"/>
    </row>
    <row r="2051" spans="1:1" ht="12.75" x14ac:dyDescent="0.2">
      <c r="A2051" s="188"/>
    </row>
    <row r="2052" spans="1:1" ht="12.75" x14ac:dyDescent="0.2">
      <c r="A2052" s="188"/>
    </row>
    <row r="2053" spans="1:1" ht="12.75" x14ac:dyDescent="0.2">
      <c r="A2053" s="188"/>
    </row>
    <row r="2054" spans="1:1" ht="12.75" x14ac:dyDescent="0.2">
      <c r="A2054" s="188"/>
    </row>
    <row r="2055" spans="1:1" ht="12.75" x14ac:dyDescent="0.2">
      <c r="A2055" s="188"/>
    </row>
    <row r="2056" spans="1:1" ht="12.75" x14ac:dyDescent="0.2">
      <c r="A2056" s="188"/>
    </row>
    <row r="2057" spans="1:1" ht="12.75" x14ac:dyDescent="0.2">
      <c r="A2057" s="188"/>
    </row>
    <row r="2058" spans="1:1" ht="12.75" x14ac:dyDescent="0.2">
      <c r="A2058" s="188"/>
    </row>
    <row r="2059" spans="1:1" ht="12.75" x14ac:dyDescent="0.2">
      <c r="A2059" s="188"/>
    </row>
    <row r="2060" spans="1:1" ht="12.75" x14ac:dyDescent="0.2">
      <c r="A2060" s="188"/>
    </row>
    <row r="2061" spans="1:1" ht="12.75" x14ac:dyDescent="0.2">
      <c r="A2061" s="188"/>
    </row>
    <row r="2062" spans="1:1" ht="12.75" x14ac:dyDescent="0.2">
      <c r="A2062" s="188"/>
    </row>
    <row r="2063" spans="1:1" ht="12.75" x14ac:dyDescent="0.2">
      <c r="A2063" s="188"/>
    </row>
    <row r="2064" spans="1:1" ht="12.75" x14ac:dyDescent="0.2">
      <c r="A2064" s="188"/>
    </row>
    <row r="2065" spans="1:1" ht="12.75" x14ac:dyDescent="0.2">
      <c r="A2065" s="188"/>
    </row>
    <row r="2066" spans="1:1" ht="12.75" x14ac:dyDescent="0.2">
      <c r="A2066" s="188"/>
    </row>
    <row r="2067" spans="1:1" ht="12.75" x14ac:dyDescent="0.2">
      <c r="A2067" s="188"/>
    </row>
    <row r="2068" spans="1:1" ht="12.75" x14ac:dyDescent="0.2">
      <c r="A2068" s="188"/>
    </row>
    <row r="2069" spans="1:1" ht="12.75" x14ac:dyDescent="0.2">
      <c r="A2069" s="188"/>
    </row>
    <row r="2070" spans="1:1" ht="12.75" x14ac:dyDescent="0.2">
      <c r="A2070" s="188"/>
    </row>
    <row r="2071" spans="1:1" ht="12.75" x14ac:dyDescent="0.2">
      <c r="A2071" s="188"/>
    </row>
    <row r="2072" spans="1:1" ht="12.75" x14ac:dyDescent="0.2">
      <c r="A2072" s="188"/>
    </row>
    <row r="2073" spans="1:1" ht="12.75" x14ac:dyDescent="0.2">
      <c r="A2073" s="188"/>
    </row>
    <row r="2074" spans="1:1" ht="12.75" x14ac:dyDescent="0.2">
      <c r="A2074" s="188"/>
    </row>
    <row r="2075" spans="1:1" ht="12.75" x14ac:dyDescent="0.2">
      <c r="A2075" s="188"/>
    </row>
    <row r="2076" spans="1:1" ht="12.75" x14ac:dyDescent="0.2">
      <c r="A2076" s="188"/>
    </row>
    <row r="2077" spans="1:1" ht="12.75" x14ac:dyDescent="0.2">
      <c r="A2077" s="188"/>
    </row>
    <row r="2078" spans="1:1" ht="12.75" x14ac:dyDescent="0.2">
      <c r="A2078" s="188"/>
    </row>
    <row r="2079" spans="1:1" ht="12.75" x14ac:dyDescent="0.2">
      <c r="A2079" s="188"/>
    </row>
    <row r="2080" spans="1:1" ht="12.75" x14ac:dyDescent="0.2">
      <c r="A2080" s="188"/>
    </row>
    <row r="2081" spans="1:1" ht="12.75" x14ac:dyDescent="0.2">
      <c r="A2081" s="188"/>
    </row>
    <row r="2082" spans="1:1" ht="12.75" x14ac:dyDescent="0.2">
      <c r="A2082" s="188"/>
    </row>
    <row r="2083" spans="1:1" ht="12.75" x14ac:dyDescent="0.2">
      <c r="A2083" s="188"/>
    </row>
    <row r="2084" spans="1:1" ht="12.75" x14ac:dyDescent="0.2">
      <c r="A2084" s="188"/>
    </row>
    <row r="2085" spans="1:1" ht="12.75" x14ac:dyDescent="0.2">
      <c r="A2085" s="188"/>
    </row>
    <row r="2086" spans="1:1" ht="12.75" x14ac:dyDescent="0.2">
      <c r="A2086" s="188"/>
    </row>
    <row r="2087" spans="1:1" ht="12.75" x14ac:dyDescent="0.2">
      <c r="A2087" s="188"/>
    </row>
    <row r="2088" spans="1:1" ht="12.75" x14ac:dyDescent="0.2">
      <c r="A2088" s="188"/>
    </row>
    <row r="2089" spans="1:1" ht="12.75" x14ac:dyDescent="0.2">
      <c r="A2089" s="188"/>
    </row>
    <row r="2090" spans="1:1" ht="12.75" x14ac:dyDescent="0.2">
      <c r="A2090" s="188"/>
    </row>
    <row r="2091" spans="1:1" ht="12.75" x14ac:dyDescent="0.2">
      <c r="A2091" s="188"/>
    </row>
    <row r="2092" spans="1:1" ht="12.75" x14ac:dyDescent="0.2">
      <c r="A2092" s="188"/>
    </row>
    <row r="2093" spans="1:1" ht="12.75" x14ac:dyDescent="0.2">
      <c r="A2093" s="188"/>
    </row>
    <row r="2094" spans="1:1" ht="12.75" x14ac:dyDescent="0.2">
      <c r="A2094" s="188"/>
    </row>
    <row r="2095" spans="1:1" ht="12.75" x14ac:dyDescent="0.2">
      <c r="A2095" s="188"/>
    </row>
    <row r="2096" spans="1:1" ht="12.75" x14ac:dyDescent="0.2">
      <c r="A2096" s="188"/>
    </row>
    <row r="2097" spans="1:1" ht="12.75" x14ac:dyDescent="0.2">
      <c r="A2097" s="188"/>
    </row>
    <row r="2098" spans="1:1" ht="12.75" x14ac:dyDescent="0.2">
      <c r="A2098" s="188"/>
    </row>
    <row r="2099" spans="1:1" ht="12.75" x14ac:dyDescent="0.2">
      <c r="A2099" s="188"/>
    </row>
    <row r="2100" spans="1:1" ht="12.75" x14ac:dyDescent="0.2">
      <c r="A2100" s="188"/>
    </row>
    <row r="2101" spans="1:1" ht="12.75" x14ac:dyDescent="0.2">
      <c r="A2101" s="188"/>
    </row>
    <row r="2102" spans="1:1" ht="12.75" x14ac:dyDescent="0.2">
      <c r="A2102" s="188"/>
    </row>
    <row r="2103" spans="1:1" ht="12.75" x14ac:dyDescent="0.2">
      <c r="A2103" s="188"/>
    </row>
    <row r="2104" spans="1:1" ht="12.75" x14ac:dyDescent="0.2">
      <c r="A2104" s="188"/>
    </row>
    <row r="2105" spans="1:1" ht="12.75" x14ac:dyDescent="0.2">
      <c r="A2105" s="188"/>
    </row>
    <row r="2106" spans="1:1" ht="12.75" x14ac:dyDescent="0.2">
      <c r="A2106" s="188"/>
    </row>
    <row r="2107" spans="1:1" ht="12.75" x14ac:dyDescent="0.2">
      <c r="A2107" s="188"/>
    </row>
    <row r="2108" spans="1:1" ht="12.75" x14ac:dyDescent="0.2">
      <c r="A2108" s="188"/>
    </row>
    <row r="2109" spans="1:1" ht="12.75" x14ac:dyDescent="0.2">
      <c r="A2109" s="188"/>
    </row>
    <row r="2110" spans="1:1" ht="12.75" x14ac:dyDescent="0.2">
      <c r="A2110" s="188"/>
    </row>
    <row r="2111" spans="1:1" ht="12.75" x14ac:dyDescent="0.2">
      <c r="A2111" s="188"/>
    </row>
    <row r="2112" spans="1:1" ht="12.75" x14ac:dyDescent="0.2">
      <c r="A2112" s="188"/>
    </row>
    <row r="2113" spans="1:1" ht="12.75" x14ac:dyDescent="0.2">
      <c r="A2113" s="188"/>
    </row>
    <row r="2114" spans="1:1" ht="12.75" x14ac:dyDescent="0.2">
      <c r="A2114" s="188"/>
    </row>
    <row r="2115" spans="1:1" ht="12.75" x14ac:dyDescent="0.2">
      <c r="A2115" s="188"/>
    </row>
    <row r="2116" spans="1:1" ht="12.75" x14ac:dyDescent="0.2">
      <c r="A2116" s="188"/>
    </row>
    <row r="2117" spans="1:1" ht="12.75" x14ac:dyDescent="0.2">
      <c r="A2117" s="188"/>
    </row>
    <row r="2118" spans="1:1" ht="12.75" x14ac:dyDescent="0.2">
      <c r="A2118" s="188"/>
    </row>
    <row r="2119" spans="1:1" ht="12.75" x14ac:dyDescent="0.2">
      <c r="A2119" s="188"/>
    </row>
    <row r="2120" spans="1:1" ht="12.75" x14ac:dyDescent="0.2">
      <c r="A2120" s="188"/>
    </row>
    <row r="2121" spans="1:1" ht="12.75" x14ac:dyDescent="0.2">
      <c r="A2121" s="188"/>
    </row>
    <row r="2122" spans="1:1" ht="12.75" x14ac:dyDescent="0.2">
      <c r="A2122" s="188"/>
    </row>
    <row r="2123" spans="1:1" ht="12.75" x14ac:dyDescent="0.2">
      <c r="A2123" s="188"/>
    </row>
    <row r="2124" spans="1:1" ht="12.75" x14ac:dyDescent="0.2">
      <c r="A2124" s="188"/>
    </row>
    <row r="2125" spans="1:1" ht="12.75" x14ac:dyDescent="0.2">
      <c r="A2125" s="188"/>
    </row>
    <row r="2126" spans="1:1" ht="12.75" x14ac:dyDescent="0.2">
      <c r="A2126" s="188"/>
    </row>
    <row r="2127" spans="1:1" ht="12.75" x14ac:dyDescent="0.2">
      <c r="A2127" s="188"/>
    </row>
    <row r="2128" spans="1:1" ht="12.75" x14ac:dyDescent="0.2">
      <c r="A2128" s="188"/>
    </row>
    <row r="2129" spans="1:1" ht="12.75" x14ac:dyDescent="0.2">
      <c r="A2129" s="188"/>
    </row>
    <row r="2130" spans="1:1" ht="12.75" x14ac:dyDescent="0.2">
      <c r="A2130" s="188"/>
    </row>
    <row r="2131" spans="1:1" ht="12.75" x14ac:dyDescent="0.2">
      <c r="A2131" s="188"/>
    </row>
    <row r="2132" spans="1:1" ht="12.75" x14ac:dyDescent="0.2">
      <c r="A2132" s="188"/>
    </row>
    <row r="2133" spans="1:1" ht="12.75" x14ac:dyDescent="0.2">
      <c r="A2133" s="188"/>
    </row>
    <row r="2134" spans="1:1" ht="12.75" x14ac:dyDescent="0.2">
      <c r="A2134" s="188"/>
    </row>
    <row r="2135" spans="1:1" ht="12.75" x14ac:dyDescent="0.2">
      <c r="A2135" s="188"/>
    </row>
    <row r="2136" spans="1:1" ht="12.75" x14ac:dyDescent="0.2">
      <c r="A2136" s="188"/>
    </row>
    <row r="2137" spans="1:1" ht="12.75" x14ac:dyDescent="0.2">
      <c r="A2137" s="188"/>
    </row>
    <row r="2138" spans="1:1" ht="12.75" x14ac:dyDescent="0.2">
      <c r="A2138" s="188"/>
    </row>
    <row r="2139" spans="1:1" ht="12.75" x14ac:dyDescent="0.2">
      <c r="A2139" s="188"/>
    </row>
    <row r="2140" spans="1:1" ht="12.75" x14ac:dyDescent="0.2">
      <c r="A2140" s="188"/>
    </row>
    <row r="2141" spans="1:1" ht="12.75" x14ac:dyDescent="0.2">
      <c r="A2141" s="188"/>
    </row>
    <row r="2142" spans="1:1" ht="12.75" x14ac:dyDescent="0.2">
      <c r="A2142" s="188"/>
    </row>
    <row r="2143" spans="1:1" ht="12.75" x14ac:dyDescent="0.2">
      <c r="A2143" s="188"/>
    </row>
    <row r="2144" spans="1:1" ht="12.75" x14ac:dyDescent="0.2">
      <c r="A2144" s="188"/>
    </row>
    <row r="2145" spans="1:1" ht="12.75" x14ac:dyDescent="0.2">
      <c r="A2145" s="188"/>
    </row>
    <row r="2146" spans="1:1" ht="12.75" x14ac:dyDescent="0.2">
      <c r="A2146" s="188"/>
    </row>
    <row r="2147" spans="1:1" ht="12.75" x14ac:dyDescent="0.2">
      <c r="A2147" s="188"/>
    </row>
    <row r="2148" spans="1:1" ht="12.75" x14ac:dyDescent="0.2">
      <c r="A2148" s="188"/>
    </row>
    <row r="2149" spans="1:1" ht="12.75" x14ac:dyDescent="0.2">
      <c r="A2149" s="188"/>
    </row>
    <row r="2150" spans="1:1" ht="12.75" x14ac:dyDescent="0.2">
      <c r="A2150" s="188"/>
    </row>
    <row r="2151" spans="1:1" ht="12.75" x14ac:dyDescent="0.2">
      <c r="A2151" s="188"/>
    </row>
    <row r="2152" spans="1:1" ht="12.75" x14ac:dyDescent="0.2">
      <c r="A2152" s="188"/>
    </row>
    <row r="2153" spans="1:1" ht="12.75" x14ac:dyDescent="0.2">
      <c r="A2153" s="188"/>
    </row>
    <row r="2154" spans="1:1" ht="12.75" x14ac:dyDescent="0.2">
      <c r="A2154" s="188"/>
    </row>
    <row r="2155" spans="1:1" ht="12.75" x14ac:dyDescent="0.2">
      <c r="A2155" s="188"/>
    </row>
    <row r="2156" spans="1:1" ht="12.75" x14ac:dyDescent="0.2">
      <c r="A2156" s="188"/>
    </row>
    <row r="2157" spans="1:1" ht="12.75" x14ac:dyDescent="0.2">
      <c r="A2157" s="188"/>
    </row>
    <row r="2158" spans="1:1" ht="12.75" x14ac:dyDescent="0.2">
      <c r="A2158" s="188"/>
    </row>
    <row r="2159" spans="1:1" ht="12.75" x14ac:dyDescent="0.2">
      <c r="A2159" s="188"/>
    </row>
    <row r="2160" spans="1:1" ht="12.75" x14ac:dyDescent="0.2">
      <c r="A2160" s="188"/>
    </row>
    <row r="2161" spans="1:1" ht="12.75" x14ac:dyDescent="0.2">
      <c r="A2161" s="188"/>
    </row>
    <row r="2162" spans="1:1" ht="12.75" x14ac:dyDescent="0.2">
      <c r="A2162" s="188"/>
    </row>
    <row r="2163" spans="1:1" ht="12.75" x14ac:dyDescent="0.2">
      <c r="A2163" s="188"/>
    </row>
    <row r="2164" spans="1:1" ht="12.75" x14ac:dyDescent="0.2">
      <c r="A2164" s="188"/>
    </row>
    <row r="2165" spans="1:1" ht="12.75" x14ac:dyDescent="0.2">
      <c r="A2165" s="188"/>
    </row>
    <row r="2166" spans="1:1" ht="12.75" x14ac:dyDescent="0.2">
      <c r="A2166" s="188"/>
    </row>
    <row r="2167" spans="1:1" ht="12.75" x14ac:dyDescent="0.2">
      <c r="A2167" s="188"/>
    </row>
    <row r="2168" spans="1:1" ht="12.75" x14ac:dyDescent="0.2">
      <c r="A2168" s="188"/>
    </row>
    <row r="2169" spans="1:1" ht="12.75" x14ac:dyDescent="0.2">
      <c r="A2169" s="188"/>
    </row>
    <row r="2170" spans="1:1" ht="12.75" x14ac:dyDescent="0.2">
      <c r="A2170" s="188"/>
    </row>
    <row r="2171" spans="1:1" ht="12.75" x14ac:dyDescent="0.2">
      <c r="A2171" s="188"/>
    </row>
    <row r="2172" spans="1:1" ht="12.75" x14ac:dyDescent="0.2">
      <c r="A2172" s="188"/>
    </row>
    <row r="2173" spans="1:1" ht="12.75" x14ac:dyDescent="0.2">
      <c r="A2173" s="188"/>
    </row>
    <row r="2174" spans="1:1" ht="12.75" x14ac:dyDescent="0.2">
      <c r="A2174" s="188"/>
    </row>
    <row r="2175" spans="1:1" ht="12.75" x14ac:dyDescent="0.2">
      <c r="A2175" s="188"/>
    </row>
    <row r="2176" spans="1:1" ht="12.75" x14ac:dyDescent="0.2">
      <c r="A2176" s="188"/>
    </row>
    <row r="2177" spans="1:1" ht="12.75" x14ac:dyDescent="0.2">
      <c r="A2177" s="188"/>
    </row>
    <row r="2178" spans="1:1" ht="12.75" x14ac:dyDescent="0.2">
      <c r="A2178" s="188"/>
    </row>
    <row r="2179" spans="1:1" ht="12.75" x14ac:dyDescent="0.2">
      <c r="A2179" s="188"/>
    </row>
    <row r="2180" spans="1:1" ht="12.75" x14ac:dyDescent="0.2">
      <c r="A2180" s="188"/>
    </row>
    <row r="2181" spans="1:1" ht="12.75" x14ac:dyDescent="0.2">
      <c r="A2181" s="188"/>
    </row>
    <row r="2182" spans="1:1" ht="12.75" x14ac:dyDescent="0.2">
      <c r="A2182" s="188"/>
    </row>
    <row r="2183" spans="1:1" ht="12.75" x14ac:dyDescent="0.2">
      <c r="A2183" s="188"/>
    </row>
    <row r="2184" spans="1:1" ht="12.75" x14ac:dyDescent="0.2">
      <c r="A2184" s="188"/>
    </row>
    <row r="2185" spans="1:1" ht="12.75" x14ac:dyDescent="0.2">
      <c r="A2185" s="188"/>
    </row>
    <row r="2186" spans="1:1" ht="12.75" x14ac:dyDescent="0.2">
      <c r="A2186" s="188"/>
    </row>
    <row r="2187" spans="1:1" ht="12.75" x14ac:dyDescent="0.2">
      <c r="A2187" s="188"/>
    </row>
    <row r="2188" spans="1:1" ht="12.75" x14ac:dyDescent="0.2">
      <c r="A2188" s="188"/>
    </row>
    <row r="2189" spans="1:1" ht="12.75" x14ac:dyDescent="0.2">
      <c r="A2189" s="188"/>
    </row>
    <row r="2190" spans="1:1" ht="12.75" x14ac:dyDescent="0.2">
      <c r="A2190" s="188"/>
    </row>
    <row r="2191" spans="1:1" ht="12.75" x14ac:dyDescent="0.2">
      <c r="A2191" s="188"/>
    </row>
    <row r="2192" spans="1:1" ht="12.75" x14ac:dyDescent="0.2">
      <c r="A2192" s="188"/>
    </row>
    <row r="2193" spans="1:1" ht="12.75" x14ac:dyDescent="0.2">
      <c r="A2193" s="188"/>
    </row>
    <row r="2194" spans="1:1" ht="12.75" x14ac:dyDescent="0.2">
      <c r="A2194" s="188"/>
    </row>
    <row r="2195" spans="1:1" ht="12.75" x14ac:dyDescent="0.2">
      <c r="A2195" s="188"/>
    </row>
    <row r="2196" spans="1:1" ht="12.75" x14ac:dyDescent="0.2">
      <c r="A2196" s="188"/>
    </row>
    <row r="2197" spans="1:1" ht="12.75" x14ac:dyDescent="0.2">
      <c r="A2197" s="188"/>
    </row>
    <row r="2198" spans="1:1" ht="12.75" x14ac:dyDescent="0.2">
      <c r="A2198" s="188"/>
    </row>
    <row r="2199" spans="1:1" ht="12.75" x14ac:dyDescent="0.2">
      <c r="A2199" s="188"/>
    </row>
    <row r="2200" spans="1:1" ht="12.75" x14ac:dyDescent="0.2">
      <c r="A2200" s="188"/>
    </row>
    <row r="2201" spans="1:1" ht="12.75" x14ac:dyDescent="0.2">
      <c r="A2201" s="188"/>
    </row>
    <row r="2202" spans="1:1" ht="12.75" x14ac:dyDescent="0.2">
      <c r="A2202" s="188"/>
    </row>
    <row r="2203" spans="1:1" ht="12.75" x14ac:dyDescent="0.2">
      <c r="A2203" s="188"/>
    </row>
    <row r="2204" spans="1:1" ht="12.75" x14ac:dyDescent="0.2">
      <c r="A2204" s="188"/>
    </row>
    <row r="2205" spans="1:1" ht="12.75" x14ac:dyDescent="0.2">
      <c r="A2205" s="188"/>
    </row>
    <row r="2206" spans="1:1" ht="12.75" x14ac:dyDescent="0.2">
      <c r="A2206" s="188"/>
    </row>
    <row r="2207" spans="1:1" ht="12.75" x14ac:dyDescent="0.2">
      <c r="A2207" s="188"/>
    </row>
    <row r="2208" spans="1:1" ht="12.75" x14ac:dyDescent="0.2">
      <c r="A2208" s="188"/>
    </row>
    <row r="2209" spans="1:1" ht="12.75" x14ac:dyDescent="0.2">
      <c r="A2209" s="188"/>
    </row>
    <row r="2210" spans="1:1" ht="12.75" x14ac:dyDescent="0.2">
      <c r="A2210" s="188"/>
    </row>
    <row r="2211" spans="1:1" ht="12.75" x14ac:dyDescent="0.2">
      <c r="A2211" s="188"/>
    </row>
    <row r="2212" spans="1:1" ht="12.75" x14ac:dyDescent="0.2">
      <c r="A2212" s="188"/>
    </row>
    <row r="2213" spans="1:1" ht="12.75" x14ac:dyDescent="0.2">
      <c r="A2213" s="188"/>
    </row>
    <row r="2214" spans="1:1" ht="12.75" x14ac:dyDescent="0.2">
      <c r="A2214" s="188"/>
    </row>
    <row r="2215" spans="1:1" ht="12.75" x14ac:dyDescent="0.2">
      <c r="A2215" s="188"/>
    </row>
    <row r="2216" spans="1:1" ht="12.75" x14ac:dyDescent="0.2">
      <c r="A2216" s="188"/>
    </row>
    <row r="2217" spans="1:1" ht="12.75" x14ac:dyDescent="0.2">
      <c r="A2217" s="188"/>
    </row>
    <row r="2218" spans="1:1" ht="12.75" x14ac:dyDescent="0.2">
      <c r="A2218" s="188"/>
    </row>
    <row r="2219" spans="1:1" ht="12.75" x14ac:dyDescent="0.2">
      <c r="A2219" s="188"/>
    </row>
    <row r="2220" spans="1:1" ht="12.75" x14ac:dyDescent="0.2">
      <c r="A2220" s="188"/>
    </row>
    <row r="2221" spans="1:1" ht="12.75" x14ac:dyDescent="0.2">
      <c r="A2221" s="188"/>
    </row>
    <row r="2222" spans="1:1" ht="12.75" x14ac:dyDescent="0.2">
      <c r="A2222" s="188"/>
    </row>
    <row r="2223" spans="1:1" ht="12.75" x14ac:dyDescent="0.2">
      <c r="A2223" s="188"/>
    </row>
    <row r="2224" spans="1:1" ht="12.75" x14ac:dyDescent="0.2">
      <c r="A2224" s="188"/>
    </row>
    <row r="2225" spans="1:1" ht="12.75" x14ac:dyDescent="0.2">
      <c r="A2225" s="188"/>
    </row>
    <row r="2226" spans="1:1" ht="12.75" x14ac:dyDescent="0.2">
      <c r="A2226" s="188"/>
    </row>
    <row r="2227" spans="1:1" ht="12.75" x14ac:dyDescent="0.2">
      <c r="A2227" s="188"/>
    </row>
    <row r="2228" spans="1:1" ht="12.75" x14ac:dyDescent="0.2">
      <c r="A2228" s="188"/>
    </row>
    <row r="2229" spans="1:1" ht="12.75" x14ac:dyDescent="0.2">
      <c r="A2229" s="188"/>
    </row>
    <row r="2230" spans="1:1" ht="12.75" x14ac:dyDescent="0.2">
      <c r="A2230" s="188"/>
    </row>
    <row r="2231" spans="1:1" ht="12.75" x14ac:dyDescent="0.2">
      <c r="A2231" s="188"/>
    </row>
    <row r="2232" spans="1:1" ht="12.75" x14ac:dyDescent="0.2">
      <c r="A2232" s="188"/>
    </row>
    <row r="2233" spans="1:1" ht="12.75" x14ac:dyDescent="0.2">
      <c r="A2233" s="188"/>
    </row>
    <row r="2234" spans="1:1" ht="12.75" x14ac:dyDescent="0.2">
      <c r="A2234" s="188"/>
    </row>
    <row r="2235" spans="1:1" ht="12.75" x14ac:dyDescent="0.2">
      <c r="A2235" s="188"/>
    </row>
    <row r="2236" spans="1:1" ht="12.75" x14ac:dyDescent="0.2">
      <c r="A2236" s="188"/>
    </row>
    <row r="2237" spans="1:1" ht="12.75" x14ac:dyDescent="0.2">
      <c r="A2237" s="188"/>
    </row>
    <row r="2238" spans="1:1" ht="12.75" x14ac:dyDescent="0.2">
      <c r="A2238" s="188"/>
    </row>
    <row r="2239" spans="1:1" ht="12.75" x14ac:dyDescent="0.2">
      <c r="A2239" s="188"/>
    </row>
    <row r="2240" spans="1:1" ht="12.75" x14ac:dyDescent="0.2">
      <c r="A2240" s="188"/>
    </row>
    <row r="2241" spans="1:1" ht="12.75" x14ac:dyDescent="0.2">
      <c r="A2241" s="188"/>
    </row>
    <row r="2242" spans="1:1" ht="12.75" x14ac:dyDescent="0.2">
      <c r="A2242" s="188"/>
    </row>
    <row r="2243" spans="1:1" ht="12.75" x14ac:dyDescent="0.2">
      <c r="A2243" s="188"/>
    </row>
    <row r="2244" spans="1:1" ht="12.75" x14ac:dyDescent="0.2">
      <c r="A2244" s="188"/>
    </row>
    <row r="2245" spans="1:1" ht="12.75" x14ac:dyDescent="0.2">
      <c r="A2245" s="188"/>
    </row>
    <row r="2246" spans="1:1" ht="12.75" x14ac:dyDescent="0.2">
      <c r="A2246" s="188"/>
    </row>
    <row r="2247" spans="1:1" ht="12.75" x14ac:dyDescent="0.2">
      <c r="A2247" s="188"/>
    </row>
    <row r="2248" spans="1:1" ht="12.75" x14ac:dyDescent="0.2">
      <c r="A2248" s="188"/>
    </row>
    <row r="2249" spans="1:1" ht="12.75" x14ac:dyDescent="0.2">
      <c r="A2249" s="188"/>
    </row>
    <row r="2250" spans="1:1" ht="12.75" x14ac:dyDescent="0.2">
      <c r="A2250" s="188"/>
    </row>
    <row r="2251" spans="1:1" ht="12.75" x14ac:dyDescent="0.2">
      <c r="A2251" s="188"/>
    </row>
    <row r="2252" spans="1:1" ht="12.75" x14ac:dyDescent="0.2">
      <c r="A2252" s="188"/>
    </row>
    <row r="2253" spans="1:1" ht="12.75" x14ac:dyDescent="0.2">
      <c r="A2253" s="188"/>
    </row>
    <row r="2254" spans="1:1" ht="12.75" x14ac:dyDescent="0.2">
      <c r="A2254" s="188"/>
    </row>
    <row r="2255" spans="1:1" ht="12.75" x14ac:dyDescent="0.2">
      <c r="A2255" s="188"/>
    </row>
    <row r="2256" spans="1:1" ht="12.75" x14ac:dyDescent="0.2">
      <c r="A2256" s="188"/>
    </row>
    <row r="2257" spans="1:1" ht="12.75" x14ac:dyDescent="0.2">
      <c r="A2257" s="188"/>
    </row>
    <row r="2258" spans="1:1" ht="12.75" x14ac:dyDescent="0.2">
      <c r="A2258" s="188"/>
    </row>
    <row r="2259" spans="1:1" ht="12.75" x14ac:dyDescent="0.2">
      <c r="A2259" s="188"/>
    </row>
    <row r="2260" spans="1:1" ht="12.75" x14ac:dyDescent="0.2">
      <c r="A2260" s="188"/>
    </row>
    <row r="2261" spans="1:1" ht="12.75" x14ac:dyDescent="0.2">
      <c r="A2261" s="188"/>
    </row>
    <row r="2262" spans="1:1" ht="12.75" x14ac:dyDescent="0.2">
      <c r="A2262" s="188"/>
    </row>
    <row r="2263" spans="1:1" ht="12.75" x14ac:dyDescent="0.2">
      <c r="A2263" s="188"/>
    </row>
    <row r="2264" spans="1:1" ht="12.75" x14ac:dyDescent="0.2">
      <c r="A2264" s="188"/>
    </row>
    <row r="2265" spans="1:1" ht="12.75" x14ac:dyDescent="0.2">
      <c r="A2265" s="188"/>
    </row>
    <row r="2266" spans="1:1" ht="12.75" x14ac:dyDescent="0.2">
      <c r="A2266" s="188"/>
    </row>
    <row r="2267" spans="1:1" ht="12.75" x14ac:dyDescent="0.2">
      <c r="A2267" s="188"/>
    </row>
    <row r="2268" spans="1:1" ht="12.75" x14ac:dyDescent="0.2">
      <c r="A2268" s="188"/>
    </row>
    <row r="2269" spans="1:1" ht="12.75" x14ac:dyDescent="0.2">
      <c r="A2269" s="188"/>
    </row>
    <row r="2270" spans="1:1" ht="12.75" x14ac:dyDescent="0.2">
      <c r="A2270" s="188"/>
    </row>
    <row r="2271" spans="1:1" ht="12.75" x14ac:dyDescent="0.2">
      <c r="A2271" s="188"/>
    </row>
    <row r="2272" spans="1:1" ht="12.75" x14ac:dyDescent="0.2">
      <c r="A2272" s="188"/>
    </row>
    <row r="2273" spans="1:1" ht="12.75" x14ac:dyDescent="0.2">
      <c r="A2273" s="188"/>
    </row>
    <row r="2274" spans="1:1" ht="12.75" x14ac:dyDescent="0.2">
      <c r="A2274" s="188"/>
    </row>
    <row r="2275" spans="1:1" ht="12.75" x14ac:dyDescent="0.2">
      <c r="A2275" s="188"/>
    </row>
    <row r="2276" spans="1:1" ht="12.75" x14ac:dyDescent="0.2">
      <c r="A2276" s="188"/>
    </row>
    <row r="2277" spans="1:1" ht="12.75" x14ac:dyDescent="0.2">
      <c r="A2277" s="188"/>
    </row>
    <row r="2278" spans="1:1" ht="12.75" x14ac:dyDescent="0.2">
      <c r="A2278" s="188"/>
    </row>
    <row r="2279" spans="1:1" ht="12.75" x14ac:dyDescent="0.2">
      <c r="A2279" s="188"/>
    </row>
    <row r="2280" spans="1:1" ht="12.75" x14ac:dyDescent="0.2">
      <c r="A2280" s="188"/>
    </row>
    <row r="2281" spans="1:1" ht="12.75" x14ac:dyDescent="0.2">
      <c r="A2281" s="188"/>
    </row>
    <row r="2282" spans="1:1" ht="12.75" x14ac:dyDescent="0.2">
      <c r="A2282" s="188"/>
    </row>
    <row r="2283" spans="1:1" ht="12.75" x14ac:dyDescent="0.2">
      <c r="A2283" s="188"/>
    </row>
    <row r="2284" spans="1:1" ht="12.75" x14ac:dyDescent="0.2">
      <c r="A2284" s="188"/>
    </row>
    <row r="2285" spans="1:1" ht="12.75" x14ac:dyDescent="0.2">
      <c r="A2285" s="188"/>
    </row>
    <row r="2286" spans="1:1" ht="12.75" x14ac:dyDescent="0.2">
      <c r="A2286" s="188"/>
    </row>
    <row r="2287" spans="1:1" ht="12.75" x14ac:dyDescent="0.2">
      <c r="A2287" s="188"/>
    </row>
    <row r="2288" spans="1:1" ht="12.75" x14ac:dyDescent="0.2">
      <c r="A2288" s="188"/>
    </row>
    <row r="2289" spans="1:1" ht="12.75" x14ac:dyDescent="0.2">
      <c r="A2289" s="188"/>
    </row>
    <row r="2290" spans="1:1" ht="12.75" x14ac:dyDescent="0.2">
      <c r="A2290" s="188"/>
    </row>
    <row r="2291" spans="1:1" ht="12.75" x14ac:dyDescent="0.2">
      <c r="A2291" s="188"/>
    </row>
    <row r="2292" spans="1:1" ht="12.75" x14ac:dyDescent="0.2">
      <c r="A2292" s="188"/>
    </row>
    <row r="2293" spans="1:1" ht="12.75" x14ac:dyDescent="0.2">
      <c r="A2293" s="188"/>
    </row>
    <row r="2294" spans="1:1" ht="12.75" x14ac:dyDescent="0.2">
      <c r="A2294" s="188"/>
    </row>
    <row r="2295" spans="1:1" ht="12.75" x14ac:dyDescent="0.2">
      <c r="A2295" s="188"/>
    </row>
    <row r="2296" spans="1:1" ht="12.75" x14ac:dyDescent="0.2">
      <c r="A2296" s="188"/>
    </row>
    <row r="2297" spans="1:1" ht="12.75" x14ac:dyDescent="0.2">
      <c r="A2297" s="188"/>
    </row>
    <row r="2298" spans="1:1" ht="12.75" x14ac:dyDescent="0.2">
      <c r="A2298" s="188"/>
    </row>
    <row r="2299" spans="1:1" ht="12.75" x14ac:dyDescent="0.2">
      <c r="A2299" s="188"/>
    </row>
    <row r="2300" spans="1:1" ht="12.75" x14ac:dyDescent="0.2">
      <c r="A2300" s="188"/>
    </row>
    <row r="2301" spans="1:1" ht="12.75" x14ac:dyDescent="0.2">
      <c r="A2301" s="188"/>
    </row>
    <row r="2302" spans="1:1" ht="12.75" x14ac:dyDescent="0.2">
      <c r="A2302" s="188"/>
    </row>
    <row r="2303" spans="1:1" ht="12.75" x14ac:dyDescent="0.2">
      <c r="A2303" s="188"/>
    </row>
    <row r="2304" spans="1:1" ht="12.75" x14ac:dyDescent="0.2">
      <c r="A2304" s="188"/>
    </row>
    <row r="2305" spans="1:1" ht="12.75" x14ac:dyDescent="0.2">
      <c r="A2305" s="188"/>
    </row>
    <row r="2306" spans="1:1" ht="12.75" x14ac:dyDescent="0.2">
      <c r="A2306" s="188"/>
    </row>
    <row r="2307" spans="1:1" ht="12.75" x14ac:dyDescent="0.2">
      <c r="A2307" s="188"/>
    </row>
    <row r="2308" spans="1:1" ht="12.75" x14ac:dyDescent="0.2">
      <c r="A2308" s="188"/>
    </row>
    <row r="2309" spans="1:1" ht="12.75" x14ac:dyDescent="0.2">
      <c r="A2309" s="188"/>
    </row>
  </sheetData>
  <mergeCells count="5">
    <mergeCell ref="A3:I3"/>
    <mergeCell ref="A4:I4"/>
    <mergeCell ref="A5:I5"/>
    <mergeCell ref="A6:I6"/>
    <mergeCell ref="P38:P39"/>
  </mergeCells>
  <hyperlinks>
    <hyperlink ref="I41" location="'ESTADO DE SITUACION'!C18" display="'ESTADO DE SITUACION'!C18"/>
    <hyperlink ref="I44" location="'ESTADO DE SITUACION'!C19" display="'ESTADO DE SITUACION'!C19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2D050"/>
  </sheetPr>
  <dimension ref="A1:L225"/>
  <sheetViews>
    <sheetView topLeftCell="A22" zoomScaleNormal="100" workbookViewId="0">
      <selection activeCell="F19" sqref="F19"/>
    </sheetView>
  </sheetViews>
  <sheetFormatPr baseColWidth="10" defaultColWidth="8.85546875" defaultRowHeight="26.25" customHeight="1" x14ac:dyDescent="0.2"/>
  <cols>
    <col min="1" max="1" width="4.7109375" style="243" customWidth="1"/>
    <col min="2" max="2" width="15" style="244" customWidth="1"/>
    <col min="3" max="3" width="9" style="244" customWidth="1"/>
    <col min="4" max="4" width="22.85546875" style="246" customWidth="1"/>
    <col min="5" max="5" width="26.85546875" style="246" customWidth="1"/>
    <col min="6" max="6" width="16" style="217" customWidth="1"/>
    <col min="7" max="7" width="15.28515625" style="218" customWidth="1"/>
    <col min="8" max="8" width="16.5703125" style="244" customWidth="1"/>
    <col min="9" max="9" width="11.140625" style="245" customWidth="1"/>
    <col min="10" max="10" width="24.7109375" style="208" customWidth="1"/>
    <col min="11" max="16384" width="8.85546875" style="208"/>
  </cols>
  <sheetData>
    <row r="1" spans="1:10" ht="12.75" x14ac:dyDescent="0.2">
      <c r="A1" s="621" t="s">
        <v>118</v>
      </c>
      <c r="B1" s="621"/>
      <c r="C1" s="621"/>
      <c r="D1" s="621"/>
      <c r="E1" s="621"/>
      <c r="F1" s="621"/>
      <c r="G1" s="621"/>
      <c r="H1" s="621"/>
      <c r="I1" s="621"/>
      <c r="J1" s="621"/>
    </row>
    <row r="2" spans="1:10" ht="12.75" x14ac:dyDescent="0.2">
      <c r="A2" s="621" t="s">
        <v>119</v>
      </c>
      <c r="B2" s="621"/>
      <c r="C2" s="621"/>
      <c r="D2" s="621"/>
      <c r="E2" s="621"/>
      <c r="F2" s="621"/>
      <c r="G2" s="621"/>
      <c r="H2" s="621"/>
      <c r="I2" s="621"/>
      <c r="J2" s="621"/>
    </row>
    <row r="3" spans="1:10" ht="12.75" x14ac:dyDescent="0.2">
      <c r="A3" s="621" t="s">
        <v>344</v>
      </c>
      <c r="B3" s="621"/>
      <c r="C3" s="621"/>
      <c r="D3" s="621"/>
      <c r="E3" s="621"/>
      <c r="F3" s="621"/>
      <c r="G3" s="621"/>
      <c r="H3" s="621"/>
      <c r="I3" s="621"/>
      <c r="J3" s="621"/>
    </row>
    <row r="4" spans="1:10" ht="12.75" x14ac:dyDescent="0.2">
      <c r="A4" s="621" t="s">
        <v>120</v>
      </c>
      <c r="B4" s="621"/>
      <c r="C4" s="621"/>
      <c r="D4" s="621"/>
      <c r="E4" s="621"/>
      <c r="F4" s="621"/>
      <c r="G4" s="621"/>
      <c r="H4" s="621"/>
      <c r="I4" s="621"/>
      <c r="J4" s="621"/>
    </row>
    <row r="5" spans="1:10" ht="26.25" customHeight="1" x14ac:dyDescent="0.2">
      <c r="A5" s="209"/>
      <c r="B5" s="210"/>
      <c r="C5" s="210"/>
      <c r="D5" s="211"/>
      <c r="E5" s="211"/>
      <c r="F5" s="212"/>
      <c r="G5" s="210"/>
      <c r="H5" s="210"/>
      <c r="I5" s="210"/>
      <c r="J5" s="209"/>
    </row>
    <row r="6" spans="1:10" ht="26.25" customHeight="1" x14ac:dyDescent="0.2">
      <c r="A6" s="213" t="s">
        <v>121</v>
      </c>
      <c r="B6" s="214"/>
      <c r="C6" s="214"/>
      <c r="D6" s="215"/>
      <c r="E6" s="216"/>
      <c r="H6" s="219"/>
      <c r="I6" s="220"/>
    </row>
    <row r="7" spans="1:10" ht="26.25" customHeight="1" thickBot="1" x14ac:dyDescent="0.25">
      <c r="A7" s="213"/>
      <c r="B7" s="214"/>
      <c r="C7" s="214"/>
      <c r="D7" s="215"/>
      <c r="E7" s="216"/>
      <c r="H7" s="219"/>
      <c r="I7" s="220"/>
    </row>
    <row r="8" spans="1:10" s="227" customFormat="1" ht="26.25" customHeight="1" x14ac:dyDescent="0.2">
      <c r="A8" s="221" t="s">
        <v>29</v>
      </c>
      <c r="B8" s="222" t="s">
        <v>122</v>
      </c>
      <c r="C8" s="222" t="s">
        <v>123</v>
      </c>
      <c r="D8" s="223" t="s">
        <v>124</v>
      </c>
      <c r="E8" s="223" t="s">
        <v>125</v>
      </c>
      <c r="F8" s="224" t="s">
        <v>126</v>
      </c>
      <c r="G8" s="225" t="s">
        <v>127</v>
      </c>
      <c r="H8" s="222" t="s">
        <v>128</v>
      </c>
      <c r="I8" s="222" t="s">
        <v>129</v>
      </c>
      <c r="J8" s="226" t="s">
        <v>130</v>
      </c>
    </row>
    <row r="9" spans="1:10" s="229" customFormat="1" ht="32.25" customHeight="1" x14ac:dyDescent="0.15">
      <c r="A9" s="228">
        <v>1</v>
      </c>
      <c r="B9" s="401" t="s">
        <v>131</v>
      </c>
      <c r="C9" s="402">
        <v>686</v>
      </c>
      <c r="D9" s="403" t="s">
        <v>132</v>
      </c>
      <c r="E9" s="403" t="s">
        <v>133</v>
      </c>
      <c r="F9" s="404">
        <v>14400</v>
      </c>
      <c r="G9" s="402" t="s">
        <v>134</v>
      </c>
      <c r="H9" s="405">
        <v>43123</v>
      </c>
      <c r="I9" s="405"/>
      <c r="J9" s="406" t="s">
        <v>135</v>
      </c>
    </row>
    <row r="10" spans="1:10" s="229" customFormat="1" ht="26.25" customHeight="1" x14ac:dyDescent="0.15">
      <c r="A10" s="228">
        <v>2</v>
      </c>
      <c r="B10" s="401" t="s">
        <v>136</v>
      </c>
      <c r="C10" s="402">
        <v>30</v>
      </c>
      <c r="D10" s="407" t="s">
        <v>137</v>
      </c>
      <c r="E10" s="403" t="s">
        <v>138</v>
      </c>
      <c r="F10" s="404">
        <v>27730</v>
      </c>
      <c r="G10" s="402" t="s">
        <v>134</v>
      </c>
      <c r="H10" s="405">
        <v>43213</v>
      </c>
      <c r="I10" s="405"/>
      <c r="J10" s="406" t="s">
        <v>139</v>
      </c>
    </row>
    <row r="11" spans="1:10" s="229" customFormat="1" ht="26.25" customHeight="1" x14ac:dyDescent="0.15">
      <c r="A11" s="228">
        <v>3</v>
      </c>
      <c r="B11" s="401" t="s">
        <v>140</v>
      </c>
      <c r="C11" s="402">
        <v>7</v>
      </c>
      <c r="D11" s="403" t="s">
        <v>141</v>
      </c>
      <c r="E11" s="403" t="s">
        <v>142</v>
      </c>
      <c r="F11" s="408">
        <v>111125.19</v>
      </c>
      <c r="G11" s="402" t="s">
        <v>134</v>
      </c>
      <c r="H11" s="405">
        <v>43315</v>
      </c>
      <c r="I11" s="405"/>
      <c r="J11" s="406" t="s">
        <v>143</v>
      </c>
    </row>
    <row r="12" spans="1:10" s="229" customFormat="1" ht="26.25" customHeight="1" x14ac:dyDescent="0.15">
      <c r="A12" s="228">
        <v>4</v>
      </c>
      <c r="B12" s="401" t="s">
        <v>144</v>
      </c>
      <c r="C12" s="402">
        <v>8</v>
      </c>
      <c r="D12" s="403" t="s">
        <v>141</v>
      </c>
      <c r="E12" s="403" t="s">
        <v>142</v>
      </c>
      <c r="F12" s="404">
        <v>3600</v>
      </c>
      <c r="G12" s="402" t="s">
        <v>134</v>
      </c>
      <c r="H12" s="405">
        <v>43315</v>
      </c>
      <c r="I12" s="405"/>
      <c r="J12" s="406" t="s">
        <v>143</v>
      </c>
    </row>
    <row r="13" spans="1:10" s="229" customFormat="1" ht="26.25" customHeight="1" x14ac:dyDescent="0.15">
      <c r="A13" s="228">
        <v>5</v>
      </c>
      <c r="B13" s="401" t="s">
        <v>145</v>
      </c>
      <c r="C13" s="402">
        <v>2</v>
      </c>
      <c r="D13" s="403" t="s">
        <v>146</v>
      </c>
      <c r="E13" s="403" t="s">
        <v>147</v>
      </c>
      <c r="F13" s="409">
        <v>16875</v>
      </c>
      <c r="G13" s="402" t="s">
        <v>134</v>
      </c>
      <c r="H13" s="405">
        <v>43406</v>
      </c>
      <c r="I13" s="405"/>
      <c r="J13" s="406" t="s">
        <v>148</v>
      </c>
    </row>
    <row r="14" spans="1:10" s="229" customFormat="1" ht="26.25" customHeight="1" x14ac:dyDescent="0.15">
      <c r="A14" s="228">
        <v>6</v>
      </c>
      <c r="B14" s="401" t="s">
        <v>145</v>
      </c>
      <c r="C14" s="402">
        <v>2</v>
      </c>
      <c r="D14" s="403" t="s">
        <v>149</v>
      </c>
      <c r="E14" s="403" t="s">
        <v>150</v>
      </c>
      <c r="F14" s="410">
        <v>21240</v>
      </c>
      <c r="G14" s="402" t="s">
        <v>134</v>
      </c>
      <c r="H14" s="405">
        <v>43445</v>
      </c>
      <c r="I14" s="405">
        <v>43412</v>
      </c>
      <c r="J14" s="411"/>
    </row>
    <row r="15" spans="1:10" s="229" customFormat="1" ht="26.25" customHeight="1" x14ac:dyDescent="0.15">
      <c r="A15" s="228">
        <v>7</v>
      </c>
      <c r="B15" s="401" t="s">
        <v>151</v>
      </c>
      <c r="C15" s="402">
        <v>57</v>
      </c>
      <c r="D15" s="403" t="s">
        <v>152</v>
      </c>
      <c r="E15" s="403" t="s">
        <v>299</v>
      </c>
      <c r="F15" s="412">
        <v>8802.2999999999993</v>
      </c>
      <c r="G15" s="402" t="s">
        <v>134</v>
      </c>
      <c r="H15" s="405">
        <v>43479</v>
      </c>
      <c r="I15" s="405"/>
      <c r="J15" s="406" t="s">
        <v>153</v>
      </c>
    </row>
    <row r="16" spans="1:10" s="229" customFormat="1" ht="26.25" customHeight="1" x14ac:dyDescent="0.15">
      <c r="A16" s="228">
        <v>8</v>
      </c>
      <c r="B16" s="401" t="s">
        <v>154</v>
      </c>
      <c r="C16" s="402">
        <v>59</v>
      </c>
      <c r="D16" s="403" t="s">
        <v>152</v>
      </c>
      <c r="E16" s="403" t="s">
        <v>300</v>
      </c>
      <c r="F16" s="412">
        <v>8802.2999999999993</v>
      </c>
      <c r="G16" s="402" t="s">
        <v>134</v>
      </c>
      <c r="H16" s="405">
        <v>43479</v>
      </c>
      <c r="I16" s="405"/>
      <c r="J16" s="406" t="s">
        <v>153</v>
      </c>
    </row>
    <row r="17" spans="1:10" s="229" customFormat="1" ht="26.25" customHeight="1" x14ac:dyDescent="0.15">
      <c r="A17" s="228">
        <v>9</v>
      </c>
      <c r="B17" s="401" t="s">
        <v>155</v>
      </c>
      <c r="C17" s="402">
        <v>61</v>
      </c>
      <c r="D17" s="403" t="s">
        <v>152</v>
      </c>
      <c r="E17" s="403" t="s">
        <v>301</v>
      </c>
      <c r="F17" s="412">
        <v>8802.2999999999993</v>
      </c>
      <c r="G17" s="402" t="s">
        <v>134</v>
      </c>
      <c r="H17" s="405">
        <v>43479</v>
      </c>
      <c r="I17" s="405"/>
      <c r="J17" s="406" t="s">
        <v>153</v>
      </c>
    </row>
    <row r="18" spans="1:10" s="229" customFormat="1" ht="26.25" customHeight="1" x14ac:dyDescent="0.15">
      <c r="A18" s="228">
        <v>10</v>
      </c>
      <c r="B18" s="401" t="s">
        <v>156</v>
      </c>
      <c r="C18" s="402">
        <v>63</v>
      </c>
      <c r="D18" s="403" t="s">
        <v>152</v>
      </c>
      <c r="E18" s="403" t="s">
        <v>302</v>
      </c>
      <c r="F18" s="412">
        <v>8802.2999999999993</v>
      </c>
      <c r="G18" s="402" t="s">
        <v>134</v>
      </c>
      <c r="H18" s="405">
        <v>43479</v>
      </c>
      <c r="I18" s="405"/>
      <c r="J18" s="406" t="s">
        <v>153</v>
      </c>
    </row>
    <row r="19" spans="1:10" s="229" customFormat="1" ht="26.25" customHeight="1" x14ac:dyDescent="0.15">
      <c r="A19" s="228">
        <v>11</v>
      </c>
      <c r="B19" s="401" t="s">
        <v>157</v>
      </c>
      <c r="C19" s="402">
        <v>65</v>
      </c>
      <c r="D19" s="403" t="s">
        <v>152</v>
      </c>
      <c r="E19" s="403" t="s">
        <v>303</v>
      </c>
      <c r="F19" s="412">
        <v>8802.2999999999993</v>
      </c>
      <c r="G19" s="402" t="s">
        <v>134</v>
      </c>
      <c r="H19" s="405">
        <v>43479</v>
      </c>
      <c r="I19" s="405"/>
      <c r="J19" s="406" t="s">
        <v>153</v>
      </c>
    </row>
    <row r="20" spans="1:10" s="229" customFormat="1" ht="26.25" customHeight="1" x14ac:dyDescent="0.15">
      <c r="A20" s="228">
        <v>12</v>
      </c>
      <c r="B20" s="401" t="s">
        <v>158</v>
      </c>
      <c r="C20" s="402">
        <v>67</v>
      </c>
      <c r="D20" s="413" t="s">
        <v>152</v>
      </c>
      <c r="E20" s="403" t="s">
        <v>304</v>
      </c>
      <c r="F20" s="412">
        <v>8802.2999999999993</v>
      </c>
      <c r="G20" s="402" t="s">
        <v>134</v>
      </c>
      <c r="H20" s="405">
        <v>43479</v>
      </c>
      <c r="I20" s="405"/>
      <c r="J20" s="406" t="s">
        <v>153</v>
      </c>
    </row>
    <row r="21" spans="1:10" s="229" customFormat="1" ht="26.25" customHeight="1" x14ac:dyDescent="0.15">
      <c r="A21" s="228">
        <v>13</v>
      </c>
      <c r="B21" s="401" t="s">
        <v>159</v>
      </c>
      <c r="C21" s="402">
        <v>18</v>
      </c>
      <c r="D21" s="403" t="s">
        <v>160</v>
      </c>
      <c r="E21" s="403" t="s">
        <v>161</v>
      </c>
      <c r="F21" s="412">
        <v>8909</v>
      </c>
      <c r="G21" s="402" t="s">
        <v>134</v>
      </c>
      <c r="H21" s="405">
        <v>43496</v>
      </c>
      <c r="I21" s="405"/>
      <c r="J21" s="406" t="s">
        <v>162</v>
      </c>
    </row>
    <row r="22" spans="1:10" s="229" customFormat="1" ht="26.25" customHeight="1" x14ac:dyDescent="0.15">
      <c r="A22" s="228">
        <v>14</v>
      </c>
      <c r="B22" s="401" t="s">
        <v>163</v>
      </c>
      <c r="C22" s="402">
        <v>52</v>
      </c>
      <c r="D22" s="403" t="s">
        <v>164</v>
      </c>
      <c r="E22" s="403" t="s">
        <v>165</v>
      </c>
      <c r="F22" s="409">
        <v>137918.39999999999</v>
      </c>
      <c r="G22" s="402" t="s">
        <v>134</v>
      </c>
      <c r="H22" s="405">
        <v>43699</v>
      </c>
      <c r="I22" s="405"/>
      <c r="J22" s="406" t="s">
        <v>148</v>
      </c>
    </row>
    <row r="23" spans="1:10" s="229" customFormat="1" ht="26.25" customHeight="1" x14ac:dyDescent="0.15">
      <c r="A23" s="228">
        <v>15</v>
      </c>
      <c r="B23" s="401" t="s">
        <v>166</v>
      </c>
      <c r="C23" s="402">
        <v>56</v>
      </c>
      <c r="D23" s="403" t="s">
        <v>152</v>
      </c>
      <c r="E23" s="403" t="s">
        <v>305</v>
      </c>
      <c r="F23" s="412">
        <v>35019.69</v>
      </c>
      <c r="G23" s="402" t="s">
        <v>134</v>
      </c>
      <c r="H23" s="405">
        <v>43844</v>
      </c>
      <c r="I23" s="405"/>
      <c r="J23" s="406" t="s">
        <v>153</v>
      </c>
    </row>
    <row r="24" spans="1:10" s="229" customFormat="1" ht="26.25" customHeight="1" x14ac:dyDescent="0.15">
      <c r="A24" s="228">
        <v>16</v>
      </c>
      <c r="B24" s="401" t="s">
        <v>167</v>
      </c>
      <c r="C24" s="402">
        <v>58</v>
      </c>
      <c r="D24" s="403" t="s">
        <v>152</v>
      </c>
      <c r="E24" s="403" t="s">
        <v>306</v>
      </c>
      <c r="F24" s="412">
        <v>35019.69</v>
      </c>
      <c r="G24" s="402" t="s">
        <v>134</v>
      </c>
      <c r="H24" s="405">
        <v>43844</v>
      </c>
      <c r="I24" s="405"/>
      <c r="J24" s="406" t="s">
        <v>153</v>
      </c>
    </row>
    <row r="25" spans="1:10" s="229" customFormat="1" ht="26.25" customHeight="1" x14ac:dyDescent="0.15">
      <c r="A25" s="228">
        <v>17</v>
      </c>
      <c r="B25" s="401" t="s">
        <v>168</v>
      </c>
      <c r="C25" s="402">
        <v>60</v>
      </c>
      <c r="D25" s="403" t="s">
        <v>152</v>
      </c>
      <c r="E25" s="403" t="s">
        <v>307</v>
      </c>
      <c r="F25" s="412">
        <v>35019.69</v>
      </c>
      <c r="G25" s="402" t="s">
        <v>134</v>
      </c>
      <c r="H25" s="405">
        <v>43844</v>
      </c>
      <c r="I25" s="405"/>
      <c r="J25" s="406" t="s">
        <v>153</v>
      </c>
    </row>
    <row r="26" spans="1:10" s="229" customFormat="1" ht="26.25" customHeight="1" x14ac:dyDescent="0.15">
      <c r="A26" s="228">
        <v>18</v>
      </c>
      <c r="B26" s="401" t="s">
        <v>169</v>
      </c>
      <c r="C26" s="402">
        <v>62</v>
      </c>
      <c r="D26" s="403" t="s">
        <v>152</v>
      </c>
      <c r="E26" s="403" t="s">
        <v>308</v>
      </c>
      <c r="F26" s="412">
        <v>35019.69</v>
      </c>
      <c r="G26" s="402" t="s">
        <v>134</v>
      </c>
      <c r="H26" s="405">
        <v>43844</v>
      </c>
      <c r="I26" s="405"/>
      <c r="J26" s="406" t="s">
        <v>153</v>
      </c>
    </row>
    <row r="27" spans="1:10" s="229" customFormat="1" ht="26.25" customHeight="1" x14ac:dyDescent="0.15">
      <c r="A27" s="228">
        <v>19</v>
      </c>
      <c r="B27" s="401" t="s">
        <v>170</v>
      </c>
      <c r="C27" s="402">
        <v>64</v>
      </c>
      <c r="D27" s="403" t="s">
        <v>152</v>
      </c>
      <c r="E27" s="403" t="s">
        <v>309</v>
      </c>
      <c r="F27" s="412">
        <v>35019.69</v>
      </c>
      <c r="G27" s="402" t="s">
        <v>134</v>
      </c>
      <c r="H27" s="405">
        <v>43844</v>
      </c>
      <c r="I27" s="405"/>
      <c r="J27" s="406" t="s">
        <v>153</v>
      </c>
    </row>
    <row r="28" spans="1:10" s="229" customFormat="1" ht="26.25" customHeight="1" x14ac:dyDescent="0.15">
      <c r="A28" s="228">
        <v>20</v>
      </c>
      <c r="B28" s="401" t="s">
        <v>171</v>
      </c>
      <c r="C28" s="402">
        <v>66</v>
      </c>
      <c r="D28" s="403" t="s">
        <v>152</v>
      </c>
      <c r="E28" s="403" t="s">
        <v>310</v>
      </c>
      <c r="F28" s="412">
        <v>35019.69</v>
      </c>
      <c r="G28" s="402" t="s">
        <v>134</v>
      </c>
      <c r="H28" s="405">
        <v>43844</v>
      </c>
      <c r="I28" s="405"/>
      <c r="J28" s="406" t="s">
        <v>153</v>
      </c>
    </row>
    <row r="29" spans="1:10" s="229" customFormat="1" ht="26.25" customHeight="1" x14ac:dyDescent="0.15">
      <c r="A29" s="228">
        <v>21</v>
      </c>
      <c r="B29" s="401" t="s">
        <v>172</v>
      </c>
      <c r="C29" s="402">
        <v>13723</v>
      </c>
      <c r="D29" s="403" t="s">
        <v>173</v>
      </c>
      <c r="E29" s="403" t="s">
        <v>174</v>
      </c>
      <c r="F29" s="412">
        <v>70427</v>
      </c>
      <c r="G29" s="402" t="s">
        <v>134</v>
      </c>
      <c r="H29" s="405">
        <v>43950</v>
      </c>
      <c r="I29" s="405"/>
      <c r="J29" s="406" t="s">
        <v>311</v>
      </c>
    </row>
    <row r="30" spans="1:10" s="229" customFormat="1" ht="26.25" customHeight="1" x14ac:dyDescent="0.15">
      <c r="A30" s="228">
        <v>22</v>
      </c>
      <c r="B30" s="401" t="s">
        <v>175</v>
      </c>
      <c r="C30" s="402">
        <v>13725</v>
      </c>
      <c r="D30" s="403" t="s">
        <v>173</v>
      </c>
      <c r="E30" s="403" t="s">
        <v>174</v>
      </c>
      <c r="F30" s="412">
        <v>116540</v>
      </c>
      <c r="G30" s="402" t="s">
        <v>134</v>
      </c>
      <c r="H30" s="405">
        <v>43950</v>
      </c>
      <c r="I30" s="405"/>
      <c r="J30" s="406" t="s">
        <v>311</v>
      </c>
    </row>
    <row r="31" spans="1:10" s="229" customFormat="1" ht="26.25" customHeight="1" x14ac:dyDescent="0.15">
      <c r="A31" s="228">
        <v>23</v>
      </c>
      <c r="B31" s="401" t="s">
        <v>176</v>
      </c>
      <c r="C31" s="402">
        <v>126</v>
      </c>
      <c r="D31" s="403" t="s">
        <v>177</v>
      </c>
      <c r="E31" s="403" t="s">
        <v>178</v>
      </c>
      <c r="F31" s="412">
        <v>99581.440000000002</v>
      </c>
      <c r="G31" s="402" t="s">
        <v>134</v>
      </c>
      <c r="H31" s="405">
        <v>43951</v>
      </c>
      <c r="I31" s="405"/>
      <c r="J31" s="406" t="s">
        <v>179</v>
      </c>
    </row>
    <row r="32" spans="1:10" s="229" customFormat="1" ht="26.25" customHeight="1" x14ac:dyDescent="0.15">
      <c r="A32" s="228">
        <v>24</v>
      </c>
      <c r="B32" s="401" t="s">
        <v>180</v>
      </c>
      <c r="C32" s="402">
        <v>15246</v>
      </c>
      <c r="D32" s="403" t="s">
        <v>173</v>
      </c>
      <c r="E32" s="403" t="s">
        <v>181</v>
      </c>
      <c r="F32" s="412">
        <v>107135</v>
      </c>
      <c r="G32" s="402" t="s">
        <v>134</v>
      </c>
      <c r="H32" s="405">
        <v>43951</v>
      </c>
      <c r="I32" s="405"/>
      <c r="J32" s="406" t="s">
        <v>311</v>
      </c>
    </row>
    <row r="33" spans="1:10" s="229" customFormat="1" ht="26.25" customHeight="1" x14ac:dyDescent="0.15">
      <c r="A33" s="228">
        <v>25</v>
      </c>
      <c r="B33" s="401" t="s">
        <v>182</v>
      </c>
      <c r="C33" s="402">
        <v>9624</v>
      </c>
      <c r="D33" s="403" t="s">
        <v>173</v>
      </c>
      <c r="E33" s="403" t="s">
        <v>183</v>
      </c>
      <c r="F33" s="412">
        <v>16995</v>
      </c>
      <c r="G33" s="402" t="s">
        <v>134</v>
      </c>
      <c r="H33" s="405">
        <v>44043</v>
      </c>
      <c r="I33" s="403"/>
      <c r="J33" s="406"/>
    </row>
    <row r="34" spans="1:10" s="229" customFormat="1" ht="26.25" customHeight="1" x14ac:dyDescent="0.15">
      <c r="A34" s="228">
        <v>26</v>
      </c>
      <c r="B34" s="401" t="s">
        <v>184</v>
      </c>
      <c r="C34" s="402">
        <v>9625</v>
      </c>
      <c r="D34" s="403" t="s">
        <v>173</v>
      </c>
      <c r="E34" s="403" t="s">
        <v>183</v>
      </c>
      <c r="F34" s="412">
        <v>43995</v>
      </c>
      <c r="G34" s="402" t="s">
        <v>134</v>
      </c>
      <c r="H34" s="405">
        <v>44043</v>
      </c>
      <c r="I34" s="403"/>
      <c r="J34" s="406"/>
    </row>
    <row r="35" spans="1:10" s="229" customFormat="1" ht="26.25" customHeight="1" x14ac:dyDescent="0.15">
      <c r="A35" s="228">
        <v>27</v>
      </c>
      <c r="B35" s="401" t="s">
        <v>185</v>
      </c>
      <c r="C35" s="402">
        <v>50</v>
      </c>
      <c r="D35" s="403" t="s">
        <v>186</v>
      </c>
      <c r="E35" s="403" t="s">
        <v>187</v>
      </c>
      <c r="F35" s="412">
        <v>3345300</v>
      </c>
      <c r="G35" s="402" t="s">
        <v>134</v>
      </c>
      <c r="H35" s="405">
        <v>44047</v>
      </c>
      <c r="I35" s="405"/>
      <c r="J35" s="406" t="s">
        <v>188</v>
      </c>
    </row>
    <row r="36" spans="1:10" s="229" customFormat="1" ht="26.25" customHeight="1" x14ac:dyDescent="0.15">
      <c r="A36" s="228">
        <v>28</v>
      </c>
      <c r="B36" s="401" t="s">
        <v>155</v>
      </c>
      <c r="C36" s="402">
        <v>61</v>
      </c>
      <c r="D36" s="403" t="s">
        <v>189</v>
      </c>
      <c r="E36" s="403" t="s">
        <v>190</v>
      </c>
      <c r="F36" s="412">
        <v>5000000</v>
      </c>
      <c r="G36" s="402" t="s">
        <v>134</v>
      </c>
      <c r="H36" s="405">
        <v>44051</v>
      </c>
      <c r="I36" s="405">
        <v>44051</v>
      </c>
      <c r="J36" s="406" t="s">
        <v>427</v>
      </c>
    </row>
    <row r="37" spans="1:10" s="229" customFormat="1" ht="26.25" customHeight="1" x14ac:dyDescent="0.15">
      <c r="A37" s="228">
        <v>29</v>
      </c>
      <c r="B37" s="401" t="s">
        <v>191</v>
      </c>
      <c r="C37" s="402">
        <v>47</v>
      </c>
      <c r="D37" s="403" t="s">
        <v>192</v>
      </c>
      <c r="E37" s="403" t="s">
        <v>193</v>
      </c>
      <c r="F37" s="412">
        <v>924108.42</v>
      </c>
      <c r="G37" s="402" t="s">
        <v>134</v>
      </c>
      <c r="H37" s="405">
        <v>44054</v>
      </c>
      <c r="I37" s="405"/>
      <c r="J37" s="406" t="s">
        <v>427</v>
      </c>
    </row>
    <row r="38" spans="1:10" s="229" customFormat="1" ht="26.25" customHeight="1" x14ac:dyDescent="0.15">
      <c r="A38" s="228">
        <v>30</v>
      </c>
      <c r="B38" s="401" t="s">
        <v>194</v>
      </c>
      <c r="C38" s="402">
        <v>1836</v>
      </c>
      <c r="D38" s="403" t="s">
        <v>195</v>
      </c>
      <c r="E38" s="403" t="s">
        <v>196</v>
      </c>
      <c r="F38" s="412">
        <v>2500</v>
      </c>
      <c r="G38" s="402" t="s">
        <v>134</v>
      </c>
      <c r="H38" s="405">
        <v>44100</v>
      </c>
      <c r="I38" s="405"/>
      <c r="J38" s="406" t="s">
        <v>311</v>
      </c>
    </row>
    <row r="39" spans="1:10" s="229" customFormat="1" ht="26.25" customHeight="1" x14ac:dyDescent="0.15">
      <c r="A39" s="228">
        <v>31</v>
      </c>
      <c r="B39" s="401" t="s">
        <v>197</v>
      </c>
      <c r="C39" s="402">
        <v>1930</v>
      </c>
      <c r="D39" s="403" t="s">
        <v>195</v>
      </c>
      <c r="E39" s="403" t="s">
        <v>196</v>
      </c>
      <c r="F39" s="412">
        <v>144745</v>
      </c>
      <c r="G39" s="402" t="s">
        <v>134</v>
      </c>
      <c r="H39" s="405">
        <v>44119</v>
      </c>
      <c r="I39" s="405"/>
      <c r="J39" s="406" t="s">
        <v>311</v>
      </c>
    </row>
    <row r="40" spans="1:10" s="229" customFormat="1" ht="26.25" customHeight="1" x14ac:dyDescent="0.15">
      <c r="A40" s="228">
        <v>32</v>
      </c>
      <c r="B40" s="401" t="s">
        <v>198</v>
      </c>
      <c r="C40" s="402">
        <v>1931</v>
      </c>
      <c r="D40" s="403" t="s">
        <v>195</v>
      </c>
      <c r="E40" s="403" t="s">
        <v>196</v>
      </c>
      <c r="F40" s="412">
        <v>36035</v>
      </c>
      <c r="G40" s="402" t="s">
        <v>134</v>
      </c>
      <c r="H40" s="405">
        <v>44119</v>
      </c>
      <c r="I40" s="405"/>
      <c r="J40" s="406" t="s">
        <v>311</v>
      </c>
    </row>
    <row r="41" spans="1:10" s="230" customFormat="1" ht="26.25" customHeight="1" x14ac:dyDescent="0.15">
      <c r="A41" s="228">
        <v>33</v>
      </c>
      <c r="B41" s="401" t="s">
        <v>199</v>
      </c>
      <c r="C41" s="402">
        <v>1933</v>
      </c>
      <c r="D41" s="403" t="s">
        <v>195</v>
      </c>
      <c r="E41" s="403" t="s">
        <v>196</v>
      </c>
      <c r="F41" s="412">
        <v>13630</v>
      </c>
      <c r="G41" s="402" t="s">
        <v>134</v>
      </c>
      <c r="H41" s="405">
        <v>44119</v>
      </c>
      <c r="I41" s="405"/>
      <c r="J41" s="406" t="s">
        <v>311</v>
      </c>
    </row>
    <row r="42" spans="1:10" s="229" customFormat="1" ht="26.25" customHeight="1" x14ac:dyDescent="0.15">
      <c r="A42" s="228">
        <v>34</v>
      </c>
      <c r="B42" s="401" t="s">
        <v>200</v>
      </c>
      <c r="C42" s="402">
        <v>1905</v>
      </c>
      <c r="D42" s="403" t="s">
        <v>195</v>
      </c>
      <c r="E42" s="403" t="s">
        <v>196</v>
      </c>
      <c r="F42" s="412">
        <v>6000</v>
      </c>
      <c r="G42" s="402" t="s">
        <v>134</v>
      </c>
      <c r="H42" s="405">
        <v>44120</v>
      </c>
      <c r="I42" s="405"/>
      <c r="J42" s="406" t="s">
        <v>311</v>
      </c>
    </row>
    <row r="43" spans="1:10" s="229" customFormat="1" ht="26.25" customHeight="1" x14ac:dyDescent="0.15">
      <c r="A43" s="228">
        <v>35</v>
      </c>
      <c r="B43" s="401" t="s">
        <v>201</v>
      </c>
      <c r="C43" s="402">
        <v>1906</v>
      </c>
      <c r="D43" s="403" t="s">
        <v>195</v>
      </c>
      <c r="E43" s="403" t="s">
        <v>196</v>
      </c>
      <c r="F43" s="412">
        <v>12000</v>
      </c>
      <c r="G43" s="402" t="s">
        <v>134</v>
      </c>
      <c r="H43" s="405">
        <v>44120</v>
      </c>
      <c r="I43" s="405"/>
      <c r="J43" s="406" t="s">
        <v>311</v>
      </c>
    </row>
    <row r="44" spans="1:10" s="229" customFormat="1" ht="26.25" customHeight="1" x14ac:dyDescent="0.15">
      <c r="A44" s="228">
        <v>36</v>
      </c>
      <c r="B44" s="401" t="s">
        <v>202</v>
      </c>
      <c r="C44" s="402">
        <v>1907</v>
      </c>
      <c r="D44" s="403" t="s">
        <v>195</v>
      </c>
      <c r="E44" s="403" t="s">
        <v>196</v>
      </c>
      <c r="F44" s="412">
        <v>12000</v>
      </c>
      <c r="G44" s="402" t="s">
        <v>134</v>
      </c>
      <c r="H44" s="405">
        <v>44120</v>
      </c>
      <c r="I44" s="405"/>
      <c r="J44" s="406" t="s">
        <v>311</v>
      </c>
    </row>
    <row r="45" spans="1:10" s="229" customFormat="1" ht="26.25" customHeight="1" x14ac:dyDescent="0.15">
      <c r="A45" s="228">
        <v>37</v>
      </c>
      <c r="B45" s="401" t="s">
        <v>203</v>
      </c>
      <c r="C45" s="402">
        <v>1908</v>
      </c>
      <c r="D45" s="403" t="s">
        <v>195</v>
      </c>
      <c r="E45" s="403" t="s">
        <v>196</v>
      </c>
      <c r="F45" s="412">
        <v>12000</v>
      </c>
      <c r="G45" s="402" t="s">
        <v>134</v>
      </c>
      <c r="H45" s="405">
        <v>44120</v>
      </c>
      <c r="I45" s="405"/>
      <c r="J45" s="406" t="s">
        <v>311</v>
      </c>
    </row>
    <row r="46" spans="1:10" s="229" customFormat="1" ht="26.25" customHeight="1" x14ac:dyDescent="0.15">
      <c r="A46" s="228">
        <v>38</v>
      </c>
      <c r="B46" s="401" t="s">
        <v>204</v>
      </c>
      <c r="C46" s="402">
        <v>1909</v>
      </c>
      <c r="D46" s="403" t="s">
        <v>195</v>
      </c>
      <c r="E46" s="403" t="s">
        <v>196</v>
      </c>
      <c r="F46" s="412">
        <v>18000</v>
      </c>
      <c r="G46" s="402" t="s">
        <v>134</v>
      </c>
      <c r="H46" s="405">
        <v>44120</v>
      </c>
      <c r="I46" s="405"/>
      <c r="J46" s="406" t="s">
        <v>311</v>
      </c>
    </row>
    <row r="47" spans="1:10" s="229" customFormat="1" ht="26.25" customHeight="1" x14ac:dyDescent="0.15">
      <c r="A47" s="228">
        <v>39</v>
      </c>
      <c r="B47" s="401" t="s">
        <v>205</v>
      </c>
      <c r="C47" s="402">
        <v>1910</v>
      </c>
      <c r="D47" s="403" t="s">
        <v>195</v>
      </c>
      <c r="E47" s="403" t="s">
        <v>196</v>
      </c>
      <c r="F47" s="412">
        <v>12000</v>
      </c>
      <c r="G47" s="402" t="s">
        <v>134</v>
      </c>
      <c r="H47" s="405">
        <v>44120</v>
      </c>
      <c r="I47" s="405"/>
      <c r="J47" s="406" t="s">
        <v>311</v>
      </c>
    </row>
    <row r="48" spans="1:10" s="229" customFormat="1" ht="26.25" customHeight="1" x14ac:dyDescent="0.15">
      <c r="A48" s="228">
        <v>40</v>
      </c>
      <c r="B48" s="401" t="s">
        <v>206</v>
      </c>
      <c r="C48" s="402">
        <v>1911</v>
      </c>
      <c r="D48" s="403" t="s">
        <v>195</v>
      </c>
      <c r="E48" s="403" t="s">
        <v>196</v>
      </c>
      <c r="F48" s="412">
        <v>12000</v>
      </c>
      <c r="G48" s="402" t="s">
        <v>134</v>
      </c>
      <c r="H48" s="405">
        <v>44120</v>
      </c>
      <c r="I48" s="405"/>
      <c r="J48" s="406" t="s">
        <v>311</v>
      </c>
    </row>
    <row r="49" spans="1:10" s="229" customFormat="1" ht="26.25" customHeight="1" x14ac:dyDescent="0.15">
      <c r="A49" s="228">
        <v>41</v>
      </c>
      <c r="B49" s="401" t="s">
        <v>207</v>
      </c>
      <c r="C49" s="402">
        <v>1912</v>
      </c>
      <c r="D49" s="403" t="s">
        <v>195</v>
      </c>
      <c r="E49" s="403" t="s">
        <v>196</v>
      </c>
      <c r="F49" s="412">
        <v>12000</v>
      </c>
      <c r="G49" s="402" t="s">
        <v>134</v>
      </c>
      <c r="H49" s="405">
        <v>44120</v>
      </c>
      <c r="I49" s="405"/>
      <c r="J49" s="406" t="s">
        <v>311</v>
      </c>
    </row>
    <row r="50" spans="1:10" s="229" customFormat="1" ht="26.25" customHeight="1" x14ac:dyDescent="0.15">
      <c r="A50" s="228">
        <v>42</v>
      </c>
      <c r="B50" s="401" t="s">
        <v>208</v>
      </c>
      <c r="C50" s="402">
        <v>1913</v>
      </c>
      <c r="D50" s="403" t="s">
        <v>195</v>
      </c>
      <c r="E50" s="403" t="s">
        <v>196</v>
      </c>
      <c r="F50" s="412">
        <v>12000</v>
      </c>
      <c r="G50" s="402" t="s">
        <v>134</v>
      </c>
      <c r="H50" s="405">
        <v>44120</v>
      </c>
      <c r="I50" s="405"/>
      <c r="J50" s="406" t="s">
        <v>311</v>
      </c>
    </row>
    <row r="51" spans="1:10" s="229" customFormat="1" ht="26.25" customHeight="1" x14ac:dyDescent="0.15">
      <c r="A51" s="228">
        <v>43</v>
      </c>
      <c r="B51" s="401" t="s">
        <v>209</v>
      </c>
      <c r="C51" s="402">
        <v>1914</v>
      </c>
      <c r="D51" s="403" t="s">
        <v>195</v>
      </c>
      <c r="E51" s="403" t="s">
        <v>196</v>
      </c>
      <c r="F51" s="412">
        <v>12000</v>
      </c>
      <c r="G51" s="402" t="s">
        <v>134</v>
      </c>
      <c r="H51" s="405">
        <v>44120</v>
      </c>
      <c r="I51" s="405"/>
      <c r="J51" s="406" t="s">
        <v>311</v>
      </c>
    </row>
    <row r="52" spans="1:10" s="229" customFormat="1" ht="26.25" customHeight="1" x14ac:dyDescent="0.15">
      <c r="A52" s="228">
        <v>44</v>
      </c>
      <c r="B52" s="401" t="s">
        <v>210</v>
      </c>
      <c r="C52" s="402">
        <v>1915</v>
      </c>
      <c r="D52" s="403" t="s">
        <v>195</v>
      </c>
      <c r="E52" s="403" t="s">
        <v>196</v>
      </c>
      <c r="F52" s="412">
        <v>12000</v>
      </c>
      <c r="G52" s="402" t="s">
        <v>134</v>
      </c>
      <c r="H52" s="405">
        <v>44120</v>
      </c>
      <c r="I52" s="405"/>
      <c r="J52" s="406" t="s">
        <v>311</v>
      </c>
    </row>
    <row r="53" spans="1:10" s="229" customFormat="1" ht="26.25" customHeight="1" x14ac:dyDescent="0.15">
      <c r="A53" s="228">
        <v>45</v>
      </c>
      <c r="B53" s="401" t="s">
        <v>211</v>
      </c>
      <c r="C53" s="402">
        <v>1916</v>
      </c>
      <c r="D53" s="403" t="s">
        <v>195</v>
      </c>
      <c r="E53" s="403" t="s">
        <v>196</v>
      </c>
      <c r="F53" s="412">
        <v>18000</v>
      </c>
      <c r="G53" s="402" t="s">
        <v>134</v>
      </c>
      <c r="H53" s="405">
        <v>44120</v>
      </c>
      <c r="I53" s="405"/>
      <c r="J53" s="406" t="s">
        <v>311</v>
      </c>
    </row>
    <row r="54" spans="1:10" s="229" customFormat="1" ht="26.25" customHeight="1" x14ac:dyDescent="0.15">
      <c r="A54" s="228">
        <v>46</v>
      </c>
      <c r="B54" s="401" t="s">
        <v>212</v>
      </c>
      <c r="C54" s="402">
        <v>1917</v>
      </c>
      <c r="D54" s="403" t="s">
        <v>195</v>
      </c>
      <c r="E54" s="403" t="s">
        <v>196</v>
      </c>
      <c r="F54" s="412">
        <v>12000</v>
      </c>
      <c r="G54" s="402" t="s">
        <v>134</v>
      </c>
      <c r="H54" s="405">
        <v>44120</v>
      </c>
      <c r="I54" s="405"/>
      <c r="J54" s="406" t="s">
        <v>311</v>
      </c>
    </row>
    <row r="55" spans="1:10" s="229" customFormat="1" ht="26.25" customHeight="1" x14ac:dyDescent="0.15">
      <c r="A55" s="228">
        <v>47</v>
      </c>
      <c r="B55" s="401" t="s">
        <v>213</v>
      </c>
      <c r="C55" s="402">
        <v>1918</v>
      </c>
      <c r="D55" s="403" t="s">
        <v>195</v>
      </c>
      <c r="E55" s="403" t="s">
        <v>196</v>
      </c>
      <c r="F55" s="412">
        <v>12000</v>
      </c>
      <c r="G55" s="402" t="s">
        <v>134</v>
      </c>
      <c r="H55" s="405">
        <v>44120</v>
      </c>
      <c r="I55" s="405"/>
      <c r="J55" s="406" t="s">
        <v>311</v>
      </c>
    </row>
    <row r="56" spans="1:10" s="229" customFormat="1" ht="26.25" customHeight="1" x14ac:dyDescent="0.15">
      <c r="A56" s="228">
        <v>48</v>
      </c>
      <c r="B56" s="401" t="s">
        <v>214</v>
      </c>
      <c r="C56" s="402">
        <v>1919</v>
      </c>
      <c r="D56" s="403" t="s">
        <v>195</v>
      </c>
      <c r="E56" s="403" t="s">
        <v>196</v>
      </c>
      <c r="F56" s="412">
        <v>12000</v>
      </c>
      <c r="G56" s="402" t="s">
        <v>134</v>
      </c>
      <c r="H56" s="405">
        <v>44120</v>
      </c>
      <c r="I56" s="405"/>
      <c r="J56" s="406" t="s">
        <v>311</v>
      </c>
    </row>
    <row r="57" spans="1:10" s="229" customFormat="1" ht="26.25" customHeight="1" x14ac:dyDescent="0.15">
      <c r="A57" s="228">
        <v>49</v>
      </c>
      <c r="B57" s="401" t="s">
        <v>215</v>
      </c>
      <c r="C57" s="402">
        <v>1929</v>
      </c>
      <c r="D57" s="403" t="s">
        <v>195</v>
      </c>
      <c r="E57" s="403" t="s">
        <v>196</v>
      </c>
      <c r="F57" s="412">
        <v>12000</v>
      </c>
      <c r="G57" s="402" t="s">
        <v>134</v>
      </c>
      <c r="H57" s="405">
        <v>44120</v>
      </c>
      <c r="I57" s="405"/>
      <c r="J57" s="406" t="s">
        <v>311</v>
      </c>
    </row>
    <row r="58" spans="1:10" s="229" customFormat="1" ht="26.25" customHeight="1" x14ac:dyDescent="0.15">
      <c r="A58" s="228">
        <v>50</v>
      </c>
      <c r="B58" s="401" t="s">
        <v>216</v>
      </c>
      <c r="C58" s="402">
        <v>1986</v>
      </c>
      <c r="D58" s="403" t="s">
        <v>195</v>
      </c>
      <c r="E58" s="403" t="s">
        <v>196</v>
      </c>
      <c r="F58" s="412">
        <v>63230</v>
      </c>
      <c r="G58" s="402" t="s">
        <v>134</v>
      </c>
      <c r="H58" s="405">
        <v>44137</v>
      </c>
      <c r="I58" s="405"/>
      <c r="J58" s="406" t="s">
        <v>311</v>
      </c>
    </row>
    <row r="59" spans="1:10" s="229" customFormat="1" ht="26.25" customHeight="1" x14ac:dyDescent="0.15">
      <c r="A59" s="228">
        <v>51</v>
      </c>
      <c r="B59" s="401" t="s">
        <v>217</v>
      </c>
      <c r="C59" s="402">
        <v>2015</v>
      </c>
      <c r="D59" s="403" t="s">
        <v>195</v>
      </c>
      <c r="E59" s="403" t="s">
        <v>196</v>
      </c>
      <c r="F59" s="412">
        <v>29250</v>
      </c>
      <c r="G59" s="402" t="s">
        <v>134</v>
      </c>
      <c r="H59" s="405">
        <v>44150</v>
      </c>
      <c r="I59" s="405"/>
      <c r="J59" s="406" t="s">
        <v>311</v>
      </c>
    </row>
    <row r="60" spans="1:10" s="229" customFormat="1" ht="26.25" customHeight="1" x14ac:dyDescent="0.15">
      <c r="A60" s="228">
        <v>52</v>
      </c>
      <c r="B60" s="401" t="s">
        <v>345</v>
      </c>
      <c r="C60" s="402">
        <v>2016</v>
      </c>
      <c r="D60" s="403" t="s">
        <v>195</v>
      </c>
      <c r="E60" s="403" t="s">
        <v>196</v>
      </c>
      <c r="F60" s="412">
        <v>15200</v>
      </c>
      <c r="G60" s="402" t="s">
        <v>134</v>
      </c>
      <c r="H60" s="405">
        <v>44150</v>
      </c>
      <c r="I60" s="405"/>
      <c r="J60" s="406" t="s">
        <v>311</v>
      </c>
    </row>
    <row r="61" spans="1:10" s="229" customFormat="1" ht="26.25" customHeight="1" x14ac:dyDescent="0.15">
      <c r="A61" s="228">
        <v>53</v>
      </c>
      <c r="B61" s="401" t="s">
        <v>218</v>
      </c>
      <c r="C61" s="402">
        <v>2041</v>
      </c>
      <c r="D61" s="403" t="s">
        <v>195</v>
      </c>
      <c r="E61" s="403" t="s">
        <v>196</v>
      </c>
      <c r="F61" s="412">
        <v>12000</v>
      </c>
      <c r="G61" s="402" t="s">
        <v>134</v>
      </c>
      <c r="H61" s="405">
        <v>44158</v>
      </c>
      <c r="I61" s="405"/>
      <c r="J61" s="406" t="s">
        <v>311</v>
      </c>
    </row>
    <row r="62" spans="1:10" s="229" customFormat="1" ht="26.25" customHeight="1" x14ac:dyDescent="0.15">
      <c r="A62" s="228">
        <v>54</v>
      </c>
      <c r="B62" s="401" t="s">
        <v>219</v>
      </c>
      <c r="C62" s="402">
        <v>2042</v>
      </c>
      <c r="D62" s="403" t="s">
        <v>195</v>
      </c>
      <c r="E62" s="403" t="s">
        <v>196</v>
      </c>
      <c r="F62" s="412">
        <v>12000</v>
      </c>
      <c r="G62" s="402" t="s">
        <v>134</v>
      </c>
      <c r="H62" s="405">
        <v>44158</v>
      </c>
      <c r="I62" s="405"/>
      <c r="J62" s="406" t="s">
        <v>311</v>
      </c>
    </row>
    <row r="63" spans="1:10" s="229" customFormat="1" ht="26.25" customHeight="1" x14ac:dyDescent="0.15">
      <c r="A63" s="228">
        <v>55</v>
      </c>
      <c r="B63" s="401" t="s">
        <v>220</v>
      </c>
      <c r="C63" s="402">
        <v>2043</v>
      </c>
      <c r="D63" s="403" t="s">
        <v>195</v>
      </c>
      <c r="E63" s="403" t="s">
        <v>196</v>
      </c>
      <c r="F63" s="412">
        <v>30000</v>
      </c>
      <c r="G63" s="402" t="s">
        <v>134</v>
      </c>
      <c r="H63" s="405">
        <v>44158</v>
      </c>
      <c r="I63" s="405"/>
      <c r="J63" s="406" t="s">
        <v>311</v>
      </c>
    </row>
    <row r="64" spans="1:10" s="229" customFormat="1" ht="26.25" customHeight="1" x14ac:dyDescent="0.15">
      <c r="A64" s="228">
        <v>56</v>
      </c>
      <c r="B64" s="401" t="s">
        <v>221</v>
      </c>
      <c r="C64" s="402">
        <v>2044</v>
      </c>
      <c r="D64" s="403" t="s">
        <v>195</v>
      </c>
      <c r="E64" s="403" t="s">
        <v>196</v>
      </c>
      <c r="F64" s="412">
        <v>18000</v>
      </c>
      <c r="G64" s="402" t="s">
        <v>134</v>
      </c>
      <c r="H64" s="405">
        <v>44158</v>
      </c>
      <c r="I64" s="405"/>
      <c r="J64" s="406" t="s">
        <v>311</v>
      </c>
    </row>
    <row r="65" spans="1:10" s="229" customFormat="1" ht="26.25" customHeight="1" x14ac:dyDescent="0.15">
      <c r="A65" s="228">
        <v>57</v>
      </c>
      <c r="B65" s="401" t="s">
        <v>222</v>
      </c>
      <c r="C65" s="402">
        <v>2045</v>
      </c>
      <c r="D65" s="403" t="s">
        <v>195</v>
      </c>
      <c r="E65" s="403" t="s">
        <v>196</v>
      </c>
      <c r="F65" s="412">
        <v>12000</v>
      </c>
      <c r="G65" s="402" t="s">
        <v>134</v>
      </c>
      <c r="H65" s="405">
        <v>44158</v>
      </c>
      <c r="I65" s="405"/>
      <c r="J65" s="406" t="s">
        <v>311</v>
      </c>
    </row>
    <row r="66" spans="1:10" s="229" customFormat="1" ht="26.25" customHeight="1" x14ac:dyDescent="0.15">
      <c r="A66" s="228">
        <v>58</v>
      </c>
      <c r="B66" s="401" t="s">
        <v>223</v>
      </c>
      <c r="C66" s="402">
        <v>2046</v>
      </c>
      <c r="D66" s="403" t="s">
        <v>195</v>
      </c>
      <c r="E66" s="403" t="s">
        <v>196</v>
      </c>
      <c r="F66" s="412">
        <v>12000</v>
      </c>
      <c r="G66" s="402" t="s">
        <v>134</v>
      </c>
      <c r="H66" s="405">
        <v>44158</v>
      </c>
      <c r="I66" s="405"/>
      <c r="J66" s="406" t="s">
        <v>311</v>
      </c>
    </row>
    <row r="67" spans="1:10" s="229" customFormat="1" ht="26.25" customHeight="1" x14ac:dyDescent="0.15">
      <c r="A67" s="228">
        <v>59</v>
      </c>
      <c r="B67" s="401" t="s">
        <v>224</v>
      </c>
      <c r="C67" s="402">
        <v>2047</v>
      </c>
      <c r="D67" s="403" t="s">
        <v>195</v>
      </c>
      <c r="E67" s="403" t="s">
        <v>196</v>
      </c>
      <c r="F67" s="412">
        <v>18000</v>
      </c>
      <c r="G67" s="402" t="s">
        <v>134</v>
      </c>
      <c r="H67" s="405">
        <v>44158</v>
      </c>
      <c r="I67" s="405"/>
      <c r="J67" s="406" t="s">
        <v>311</v>
      </c>
    </row>
    <row r="68" spans="1:10" s="229" customFormat="1" ht="26.25" customHeight="1" x14ac:dyDescent="0.15">
      <c r="A68" s="228">
        <v>60</v>
      </c>
      <c r="B68" s="401" t="s">
        <v>225</v>
      </c>
      <c r="C68" s="402">
        <v>2048</v>
      </c>
      <c r="D68" s="403" t="s">
        <v>195</v>
      </c>
      <c r="E68" s="403" t="s">
        <v>196</v>
      </c>
      <c r="F68" s="412">
        <v>12000</v>
      </c>
      <c r="G68" s="402" t="s">
        <v>134</v>
      </c>
      <c r="H68" s="405">
        <v>44158</v>
      </c>
      <c r="I68" s="405"/>
      <c r="J68" s="406" t="s">
        <v>311</v>
      </c>
    </row>
    <row r="69" spans="1:10" s="229" customFormat="1" ht="26.25" customHeight="1" x14ac:dyDescent="0.15">
      <c r="A69" s="228">
        <v>61</v>
      </c>
      <c r="B69" s="401" t="s">
        <v>226</v>
      </c>
      <c r="C69" s="402">
        <v>2049</v>
      </c>
      <c r="D69" s="403" t="s">
        <v>195</v>
      </c>
      <c r="E69" s="403" t="s">
        <v>196</v>
      </c>
      <c r="F69" s="412">
        <v>12000</v>
      </c>
      <c r="G69" s="402" t="s">
        <v>134</v>
      </c>
      <c r="H69" s="405">
        <v>44158</v>
      </c>
      <c r="I69" s="405"/>
      <c r="J69" s="406" t="s">
        <v>311</v>
      </c>
    </row>
    <row r="70" spans="1:10" s="229" customFormat="1" ht="26.25" customHeight="1" x14ac:dyDescent="0.15">
      <c r="A70" s="228">
        <v>62</v>
      </c>
      <c r="B70" s="401" t="s">
        <v>227</v>
      </c>
      <c r="C70" s="402">
        <v>2050</v>
      </c>
      <c r="D70" s="403" t="s">
        <v>195</v>
      </c>
      <c r="E70" s="403" t="s">
        <v>196</v>
      </c>
      <c r="F70" s="412">
        <v>12000</v>
      </c>
      <c r="G70" s="402" t="s">
        <v>134</v>
      </c>
      <c r="H70" s="405">
        <v>44158</v>
      </c>
      <c r="I70" s="405"/>
      <c r="J70" s="406" t="s">
        <v>311</v>
      </c>
    </row>
    <row r="71" spans="1:10" s="229" customFormat="1" ht="26.25" customHeight="1" x14ac:dyDescent="0.15">
      <c r="A71" s="228">
        <v>63</v>
      </c>
      <c r="B71" s="401" t="s">
        <v>228</v>
      </c>
      <c r="C71" s="402">
        <v>2051</v>
      </c>
      <c r="D71" s="403" t="s">
        <v>195</v>
      </c>
      <c r="E71" s="403" t="s">
        <v>196</v>
      </c>
      <c r="F71" s="412">
        <v>12000</v>
      </c>
      <c r="G71" s="402" t="s">
        <v>134</v>
      </c>
      <c r="H71" s="405">
        <v>44158</v>
      </c>
      <c r="I71" s="405"/>
      <c r="J71" s="406" t="s">
        <v>311</v>
      </c>
    </row>
    <row r="72" spans="1:10" s="229" customFormat="1" ht="26.25" customHeight="1" x14ac:dyDescent="0.15">
      <c r="A72" s="228">
        <v>64</v>
      </c>
      <c r="B72" s="401" t="s">
        <v>230</v>
      </c>
      <c r="C72" s="402">
        <v>2072</v>
      </c>
      <c r="D72" s="403" t="s">
        <v>195</v>
      </c>
      <c r="E72" s="403" t="s">
        <v>196</v>
      </c>
      <c r="F72" s="412">
        <v>52895</v>
      </c>
      <c r="G72" s="402" t="s">
        <v>134</v>
      </c>
      <c r="H72" s="405">
        <v>44166</v>
      </c>
      <c r="I72" s="405">
        <v>44186</v>
      </c>
      <c r="J72" s="406" t="s">
        <v>311</v>
      </c>
    </row>
    <row r="73" spans="1:10" s="229" customFormat="1" ht="26.25" customHeight="1" x14ac:dyDescent="0.15">
      <c r="A73" s="228">
        <v>65</v>
      </c>
      <c r="B73" s="401" t="s">
        <v>346</v>
      </c>
      <c r="C73" s="402">
        <v>55188</v>
      </c>
      <c r="D73" s="403" t="s">
        <v>386</v>
      </c>
      <c r="E73" s="403" t="s">
        <v>407</v>
      </c>
      <c r="F73" s="412">
        <v>973000</v>
      </c>
      <c r="G73" s="402" t="s">
        <v>134</v>
      </c>
      <c r="H73" s="405">
        <v>44195</v>
      </c>
      <c r="I73" s="405">
        <v>44272</v>
      </c>
      <c r="J73" s="406" t="s">
        <v>428</v>
      </c>
    </row>
    <row r="74" spans="1:10" s="229" customFormat="1" ht="26.25" customHeight="1" x14ac:dyDescent="0.15">
      <c r="A74" s="228">
        <v>66</v>
      </c>
      <c r="B74" s="401" t="s">
        <v>166</v>
      </c>
      <c r="C74" s="402">
        <v>56</v>
      </c>
      <c r="D74" s="403" t="s">
        <v>243</v>
      </c>
      <c r="E74" s="403" t="s">
        <v>244</v>
      </c>
      <c r="F74" s="412">
        <v>54067.65</v>
      </c>
      <c r="G74" s="402" t="s">
        <v>134</v>
      </c>
      <c r="H74" s="405">
        <v>44202</v>
      </c>
      <c r="I74" s="405">
        <v>44203</v>
      </c>
      <c r="J74" s="406" t="s">
        <v>427</v>
      </c>
    </row>
    <row r="75" spans="1:10" s="229" customFormat="1" ht="26.25" customHeight="1" x14ac:dyDescent="0.15">
      <c r="A75" s="228">
        <v>67</v>
      </c>
      <c r="B75" s="401" t="s">
        <v>151</v>
      </c>
      <c r="C75" s="402">
        <v>57</v>
      </c>
      <c r="D75" s="403" t="s">
        <v>243</v>
      </c>
      <c r="E75" s="403" t="s">
        <v>245</v>
      </c>
      <c r="F75" s="412">
        <v>50434.27</v>
      </c>
      <c r="G75" s="402" t="s">
        <v>134</v>
      </c>
      <c r="H75" s="405">
        <v>44202</v>
      </c>
      <c r="I75" s="405">
        <v>44203</v>
      </c>
      <c r="J75" s="406" t="s">
        <v>427</v>
      </c>
    </row>
    <row r="76" spans="1:10" s="229" customFormat="1" ht="26.25" customHeight="1" x14ac:dyDescent="0.15">
      <c r="A76" s="228">
        <v>68</v>
      </c>
      <c r="B76" s="401" t="s">
        <v>145</v>
      </c>
      <c r="C76" s="402">
        <v>2</v>
      </c>
      <c r="D76" s="403" t="s">
        <v>387</v>
      </c>
      <c r="E76" s="403" t="s">
        <v>408</v>
      </c>
      <c r="F76" s="412">
        <v>15104</v>
      </c>
      <c r="G76" s="402" t="s">
        <v>134</v>
      </c>
      <c r="H76" s="405">
        <v>44205</v>
      </c>
      <c r="I76" s="405">
        <v>44210</v>
      </c>
      <c r="J76" s="406"/>
    </row>
    <row r="77" spans="1:10" s="229" customFormat="1" ht="26.25" customHeight="1" x14ac:dyDescent="0.15">
      <c r="A77" s="228">
        <v>69</v>
      </c>
      <c r="B77" s="401" t="s">
        <v>251</v>
      </c>
      <c r="C77" s="402">
        <v>139</v>
      </c>
      <c r="D77" s="403" t="s">
        <v>252</v>
      </c>
      <c r="E77" s="403" t="s">
        <v>178</v>
      </c>
      <c r="F77" s="412">
        <v>241449.04</v>
      </c>
      <c r="G77" s="402" t="s">
        <v>134</v>
      </c>
      <c r="H77" s="405">
        <v>44209</v>
      </c>
      <c r="I77" s="405">
        <v>44214</v>
      </c>
      <c r="J77" s="406" t="s">
        <v>427</v>
      </c>
    </row>
    <row r="78" spans="1:10" s="229" customFormat="1" ht="26.25" customHeight="1" x14ac:dyDescent="0.15">
      <c r="A78" s="228">
        <v>70</v>
      </c>
      <c r="B78" s="401" t="s">
        <v>247</v>
      </c>
      <c r="C78" s="402">
        <v>24</v>
      </c>
      <c r="D78" s="403" t="s">
        <v>253</v>
      </c>
      <c r="E78" s="403" t="s">
        <v>254</v>
      </c>
      <c r="F78" s="412">
        <v>300732.14</v>
      </c>
      <c r="G78" s="402" t="s">
        <v>134</v>
      </c>
      <c r="H78" s="405">
        <v>44209</v>
      </c>
      <c r="I78" s="405">
        <v>44210</v>
      </c>
      <c r="J78" s="406" t="s">
        <v>427</v>
      </c>
    </row>
    <row r="79" spans="1:10" s="229" customFormat="1" ht="26.25" customHeight="1" x14ac:dyDescent="0.15">
      <c r="A79" s="228">
        <v>71</v>
      </c>
      <c r="B79" s="401" t="s">
        <v>248</v>
      </c>
      <c r="C79" s="402">
        <v>25</v>
      </c>
      <c r="D79" s="403" t="s">
        <v>253</v>
      </c>
      <c r="E79" s="403" t="s">
        <v>254</v>
      </c>
      <c r="F79" s="412">
        <v>68305.399999999994</v>
      </c>
      <c r="G79" s="402" t="s">
        <v>134</v>
      </c>
      <c r="H79" s="405">
        <v>44209</v>
      </c>
      <c r="I79" s="405">
        <v>44210</v>
      </c>
      <c r="J79" s="406" t="s">
        <v>427</v>
      </c>
    </row>
    <row r="80" spans="1:10" s="229" customFormat="1" ht="26.25" customHeight="1" x14ac:dyDescent="0.15">
      <c r="A80" s="228">
        <v>72</v>
      </c>
      <c r="B80" s="401" t="s">
        <v>257</v>
      </c>
      <c r="C80" s="402">
        <v>77</v>
      </c>
      <c r="D80" s="403" t="s">
        <v>258</v>
      </c>
      <c r="E80" s="403" t="s">
        <v>259</v>
      </c>
      <c r="F80" s="412">
        <v>433125</v>
      </c>
      <c r="G80" s="402" t="s">
        <v>134</v>
      </c>
      <c r="H80" s="405">
        <v>44214</v>
      </c>
      <c r="I80" s="405">
        <v>44224</v>
      </c>
      <c r="J80" s="406" t="s">
        <v>427</v>
      </c>
    </row>
    <row r="81" spans="1:10" s="229" customFormat="1" ht="26.25" customHeight="1" x14ac:dyDescent="0.15">
      <c r="A81" s="228">
        <v>73</v>
      </c>
      <c r="B81" s="401" t="s">
        <v>261</v>
      </c>
      <c r="C81" s="402">
        <v>138</v>
      </c>
      <c r="D81" s="403" t="s">
        <v>262</v>
      </c>
      <c r="E81" s="403" t="s">
        <v>254</v>
      </c>
      <c r="F81" s="412">
        <v>318022.5</v>
      </c>
      <c r="G81" s="402" t="s">
        <v>134</v>
      </c>
      <c r="H81" s="405">
        <v>44217</v>
      </c>
      <c r="I81" s="405">
        <v>44217</v>
      </c>
      <c r="J81" s="406" t="s">
        <v>427</v>
      </c>
    </row>
    <row r="82" spans="1:10" s="229" customFormat="1" ht="26.25" customHeight="1" x14ac:dyDescent="0.15">
      <c r="A82" s="228">
        <v>74</v>
      </c>
      <c r="B82" s="401" t="s">
        <v>264</v>
      </c>
      <c r="C82" s="402">
        <v>490</v>
      </c>
      <c r="D82" s="403" t="s">
        <v>234</v>
      </c>
      <c r="E82" s="403" t="s">
        <v>178</v>
      </c>
      <c r="F82" s="412">
        <v>442975</v>
      </c>
      <c r="G82" s="402" t="s">
        <v>134</v>
      </c>
      <c r="H82" s="405">
        <v>44218</v>
      </c>
      <c r="I82" s="405">
        <v>44222</v>
      </c>
      <c r="J82" s="406"/>
    </row>
    <row r="83" spans="1:10" s="229" customFormat="1" ht="26.25" customHeight="1" x14ac:dyDescent="0.15">
      <c r="A83" s="228">
        <v>75</v>
      </c>
      <c r="B83" s="401" t="s">
        <v>265</v>
      </c>
      <c r="C83" s="402">
        <v>491</v>
      </c>
      <c r="D83" s="403" t="s">
        <v>234</v>
      </c>
      <c r="E83" s="403" t="s">
        <v>178</v>
      </c>
      <c r="F83" s="412">
        <v>154658.1</v>
      </c>
      <c r="G83" s="402" t="s">
        <v>134</v>
      </c>
      <c r="H83" s="405">
        <v>44218</v>
      </c>
      <c r="I83" s="405">
        <v>44222</v>
      </c>
      <c r="J83" s="406"/>
    </row>
    <row r="84" spans="1:10" s="229" customFormat="1" ht="26.25" customHeight="1" x14ac:dyDescent="0.15">
      <c r="A84" s="228">
        <v>76</v>
      </c>
      <c r="B84" s="401" t="s">
        <v>266</v>
      </c>
      <c r="C84" s="402">
        <v>492</v>
      </c>
      <c r="D84" s="403" t="s">
        <v>234</v>
      </c>
      <c r="E84" s="403" t="s">
        <v>178</v>
      </c>
      <c r="F84" s="412">
        <v>50774.6</v>
      </c>
      <c r="G84" s="402" t="s">
        <v>134</v>
      </c>
      <c r="H84" s="405">
        <v>44218</v>
      </c>
      <c r="I84" s="405">
        <v>44222</v>
      </c>
      <c r="J84" s="406"/>
    </row>
    <row r="85" spans="1:10" s="229" customFormat="1" ht="26.25" customHeight="1" x14ac:dyDescent="0.15">
      <c r="A85" s="228">
        <v>77</v>
      </c>
      <c r="B85" s="401" t="s">
        <v>267</v>
      </c>
      <c r="C85" s="402">
        <v>27</v>
      </c>
      <c r="D85" s="403" t="s">
        <v>253</v>
      </c>
      <c r="E85" s="403" t="s">
        <v>254</v>
      </c>
      <c r="F85" s="412">
        <v>29597.79</v>
      </c>
      <c r="G85" s="402" t="s">
        <v>134</v>
      </c>
      <c r="H85" s="405">
        <v>44218</v>
      </c>
      <c r="I85" s="405">
        <v>44222</v>
      </c>
      <c r="J85" s="406" t="s">
        <v>427</v>
      </c>
    </row>
    <row r="86" spans="1:10" s="229" customFormat="1" ht="26.25" customHeight="1" x14ac:dyDescent="0.15">
      <c r="A86" s="228">
        <v>78</v>
      </c>
      <c r="B86" s="401" t="s">
        <v>268</v>
      </c>
      <c r="C86" s="402">
        <v>26</v>
      </c>
      <c r="D86" s="403" t="s">
        <v>253</v>
      </c>
      <c r="E86" s="403" t="s">
        <v>254</v>
      </c>
      <c r="F86" s="412">
        <v>208741.07</v>
      </c>
      <c r="G86" s="402" t="s">
        <v>134</v>
      </c>
      <c r="H86" s="405">
        <v>44222</v>
      </c>
      <c r="I86" s="405">
        <v>44222</v>
      </c>
      <c r="J86" s="406" t="s">
        <v>427</v>
      </c>
    </row>
    <row r="87" spans="1:10" s="229" customFormat="1" ht="26.25" customHeight="1" x14ac:dyDescent="0.15">
      <c r="A87" s="228">
        <v>79</v>
      </c>
      <c r="B87" s="401" t="s">
        <v>154</v>
      </c>
      <c r="C87" s="402">
        <v>59</v>
      </c>
      <c r="D87" s="403" t="s">
        <v>243</v>
      </c>
      <c r="E87" s="403" t="s">
        <v>245</v>
      </c>
      <c r="F87" s="412">
        <v>65508.41</v>
      </c>
      <c r="G87" s="402" t="s">
        <v>134</v>
      </c>
      <c r="H87" s="405">
        <v>44223</v>
      </c>
      <c r="I87" s="405">
        <v>44224</v>
      </c>
      <c r="J87" s="406" t="s">
        <v>427</v>
      </c>
    </row>
    <row r="88" spans="1:10" s="229" customFormat="1" ht="26.25" customHeight="1" x14ac:dyDescent="0.15">
      <c r="A88" s="228">
        <v>80</v>
      </c>
      <c r="B88" s="401" t="s">
        <v>246</v>
      </c>
      <c r="C88" s="402">
        <v>78</v>
      </c>
      <c r="D88" s="403" t="s">
        <v>258</v>
      </c>
      <c r="E88" s="403" t="s">
        <v>259</v>
      </c>
      <c r="F88" s="412">
        <v>936310</v>
      </c>
      <c r="G88" s="402" t="s">
        <v>134</v>
      </c>
      <c r="H88" s="405">
        <v>44223</v>
      </c>
      <c r="I88" s="405">
        <v>44224</v>
      </c>
      <c r="J88" s="406" t="s">
        <v>427</v>
      </c>
    </row>
    <row r="89" spans="1:10" s="229" customFormat="1" ht="26.25" customHeight="1" x14ac:dyDescent="0.15">
      <c r="A89" s="228">
        <v>81</v>
      </c>
      <c r="B89" s="401" t="s">
        <v>269</v>
      </c>
      <c r="C89" s="402">
        <v>79</v>
      </c>
      <c r="D89" s="403" t="s">
        <v>258</v>
      </c>
      <c r="E89" s="403" t="s">
        <v>259</v>
      </c>
      <c r="F89" s="412">
        <v>134685</v>
      </c>
      <c r="G89" s="402" t="s">
        <v>134</v>
      </c>
      <c r="H89" s="405">
        <v>44223</v>
      </c>
      <c r="I89" s="405">
        <v>44224</v>
      </c>
      <c r="J89" s="406" t="s">
        <v>427</v>
      </c>
    </row>
    <row r="90" spans="1:10" s="229" customFormat="1" ht="26.25" customHeight="1" x14ac:dyDescent="0.15">
      <c r="A90" s="228">
        <v>82</v>
      </c>
      <c r="B90" s="401" t="s">
        <v>270</v>
      </c>
      <c r="C90" s="402">
        <v>80</v>
      </c>
      <c r="D90" s="403" t="s">
        <v>258</v>
      </c>
      <c r="E90" s="403" t="s">
        <v>259</v>
      </c>
      <c r="F90" s="412">
        <v>1134231</v>
      </c>
      <c r="G90" s="402" t="s">
        <v>134</v>
      </c>
      <c r="H90" s="405">
        <v>44223</v>
      </c>
      <c r="I90" s="405">
        <v>44224</v>
      </c>
      <c r="J90" s="406" t="s">
        <v>427</v>
      </c>
    </row>
    <row r="91" spans="1:10" s="229" customFormat="1" ht="26.25" customHeight="1" x14ac:dyDescent="0.15">
      <c r="A91" s="228">
        <v>83</v>
      </c>
      <c r="B91" s="401" t="s">
        <v>261</v>
      </c>
      <c r="C91" s="402">
        <v>138</v>
      </c>
      <c r="D91" s="403" t="s">
        <v>271</v>
      </c>
      <c r="E91" s="403" t="s">
        <v>254</v>
      </c>
      <c r="F91" s="412">
        <v>288036.7</v>
      </c>
      <c r="G91" s="402" t="s">
        <v>134</v>
      </c>
      <c r="H91" s="405">
        <v>44224</v>
      </c>
      <c r="I91" s="405">
        <v>44224</v>
      </c>
      <c r="J91" s="406" t="s">
        <v>427</v>
      </c>
    </row>
    <row r="92" spans="1:10" s="229" customFormat="1" ht="26.25" customHeight="1" x14ac:dyDescent="0.15">
      <c r="A92" s="228">
        <v>84</v>
      </c>
      <c r="B92" s="401" t="s">
        <v>272</v>
      </c>
      <c r="C92" s="402">
        <v>500</v>
      </c>
      <c r="D92" s="403" t="s">
        <v>234</v>
      </c>
      <c r="E92" s="403" t="s">
        <v>178</v>
      </c>
      <c r="F92" s="412">
        <v>33272.75</v>
      </c>
      <c r="G92" s="402" t="s">
        <v>134</v>
      </c>
      <c r="H92" s="405">
        <v>44225</v>
      </c>
      <c r="I92" s="405">
        <v>44225</v>
      </c>
      <c r="J92" s="406"/>
    </row>
    <row r="93" spans="1:10" s="229" customFormat="1" ht="26.25" customHeight="1" x14ac:dyDescent="0.15">
      <c r="A93" s="228">
        <v>85</v>
      </c>
      <c r="B93" s="401" t="s">
        <v>273</v>
      </c>
      <c r="C93" s="402">
        <v>501</v>
      </c>
      <c r="D93" s="403" t="s">
        <v>234</v>
      </c>
      <c r="E93" s="403" t="s">
        <v>178</v>
      </c>
      <c r="F93" s="412">
        <v>480926.28</v>
      </c>
      <c r="G93" s="402" t="s">
        <v>134</v>
      </c>
      <c r="H93" s="405">
        <v>44225</v>
      </c>
      <c r="I93" s="405">
        <v>44225</v>
      </c>
      <c r="J93" s="406"/>
    </row>
    <row r="94" spans="1:10" s="229" customFormat="1" ht="26.25" customHeight="1" x14ac:dyDescent="0.15">
      <c r="A94" s="228">
        <v>86</v>
      </c>
      <c r="B94" s="401" t="s">
        <v>274</v>
      </c>
      <c r="C94" s="402">
        <v>502</v>
      </c>
      <c r="D94" s="403" t="s">
        <v>234</v>
      </c>
      <c r="E94" s="403" t="s">
        <v>178</v>
      </c>
      <c r="F94" s="412">
        <v>44786.55</v>
      </c>
      <c r="G94" s="402" t="s">
        <v>134</v>
      </c>
      <c r="H94" s="405">
        <v>44225</v>
      </c>
      <c r="I94" s="405">
        <v>44225</v>
      </c>
      <c r="J94" s="406"/>
    </row>
    <row r="95" spans="1:10" s="229" customFormat="1" ht="26.25" customHeight="1" x14ac:dyDescent="0.15">
      <c r="A95" s="228">
        <v>87</v>
      </c>
      <c r="B95" s="401" t="s">
        <v>347</v>
      </c>
      <c r="C95" s="402">
        <v>58831</v>
      </c>
      <c r="D95" s="403" t="s">
        <v>386</v>
      </c>
      <c r="E95" s="403" t="s">
        <v>407</v>
      </c>
      <c r="F95" s="412">
        <v>1000000</v>
      </c>
      <c r="G95" s="402" t="s">
        <v>134</v>
      </c>
      <c r="H95" s="405">
        <v>44225</v>
      </c>
      <c r="I95" s="405">
        <v>44272</v>
      </c>
      <c r="J95" s="406" t="s">
        <v>428</v>
      </c>
    </row>
    <row r="96" spans="1:10" s="229" customFormat="1" ht="26.25" customHeight="1" x14ac:dyDescent="0.15">
      <c r="A96" s="228">
        <v>88</v>
      </c>
      <c r="B96" s="401" t="s">
        <v>313</v>
      </c>
      <c r="C96" s="414">
        <v>29</v>
      </c>
      <c r="D96" s="403" t="s">
        <v>253</v>
      </c>
      <c r="E96" s="403" t="s">
        <v>254</v>
      </c>
      <c r="F96" s="412">
        <v>401793.6</v>
      </c>
      <c r="G96" s="402" t="s">
        <v>134</v>
      </c>
      <c r="H96" s="405">
        <v>44228</v>
      </c>
      <c r="I96" s="405">
        <v>44230</v>
      </c>
      <c r="J96" s="406" t="s">
        <v>427</v>
      </c>
    </row>
    <row r="97" spans="1:10" s="229" customFormat="1" ht="26.25" customHeight="1" x14ac:dyDescent="0.15">
      <c r="A97" s="228">
        <v>89</v>
      </c>
      <c r="B97" s="401" t="s">
        <v>320</v>
      </c>
      <c r="C97" s="414">
        <v>170</v>
      </c>
      <c r="D97" s="403" t="s">
        <v>321</v>
      </c>
      <c r="E97" s="403" t="s">
        <v>322</v>
      </c>
      <c r="F97" s="412">
        <v>70676.100000000006</v>
      </c>
      <c r="G97" s="402" t="s">
        <v>134</v>
      </c>
      <c r="H97" s="405">
        <v>44229</v>
      </c>
      <c r="I97" s="405"/>
      <c r="J97" s="406"/>
    </row>
    <row r="98" spans="1:10" s="229" customFormat="1" ht="26.25" customHeight="1" x14ac:dyDescent="0.15">
      <c r="A98" s="228">
        <v>90</v>
      </c>
      <c r="B98" s="401" t="s">
        <v>247</v>
      </c>
      <c r="C98" s="402">
        <v>24</v>
      </c>
      <c r="D98" s="403" t="s">
        <v>323</v>
      </c>
      <c r="E98" s="403" t="s">
        <v>324</v>
      </c>
      <c r="F98" s="412">
        <v>145671</v>
      </c>
      <c r="G98" s="402" t="s">
        <v>134</v>
      </c>
      <c r="H98" s="405">
        <v>44200</v>
      </c>
      <c r="I98" s="405">
        <v>44232</v>
      </c>
      <c r="J98" s="406" t="s">
        <v>427</v>
      </c>
    </row>
    <row r="99" spans="1:10" s="229" customFormat="1" ht="26.25" customHeight="1" x14ac:dyDescent="0.15">
      <c r="A99" s="228">
        <v>91</v>
      </c>
      <c r="B99" s="401" t="s">
        <v>326</v>
      </c>
      <c r="C99" s="402">
        <v>69</v>
      </c>
      <c r="D99" s="403" t="s">
        <v>327</v>
      </c>
      <c r="E99" s="403" t="s">
        <v>196</v>
      </c>
      <c r="F99" s="412">
        <v>31790</v>
      </c>
      <c r="G99" s="402" t="s">
        <v>134</v>
      </c>
      <c r="H99" s="405">
        <v>44235</v>
      </c>
      <c r="I99" s="405"/>
      <c r="J99" s="406" t="s">
        <v>427</v>
      </c>
    </row>
    <row r="100" spans="1:10" s="229" customFormat="1" ht="26.25" customHeight="1" x14ac:dyDescent="0.15">
      <c r="A100" s="228">
        <v>92</v>
      </c>
      <c r="B100" s="401" t="s">
        <v>328</v>
      </c>
      <c r="C100" s="402">
        <v>70</v>
      </c>
      <c r="D100" s="403" t="s">
        <v>327</v>
      </c>
      <c r="E100" s="403" t="s">
        <v>196</v>
      </c>
      <c r="F100" s="412">
        <v>18380</v>
      </c>
      <c r="G100" s="402" t="s">
        <v>134</v>
      </c>
      <c r="H100" s="405">
        <v>44235</v>
      </c>
      <c r="I100" s="405"/>
      <c r="J100" s="406" t="s">
        <v>427</v>
      </c>
    </row>
    <row r="101" spans="1:10" s="229" customFormat="1" ht="26.25" customHeight="1" x14ac:dyDescent="0.15">
      <c r="A101" s="228">
        <v>93</v>
      </c>
      <c r="B101" s="401" t="s">
        <v>329</v>
      </c>
      <c r="C101" s="402">
        <v>71</v>
      </c>
      <c r="D101" s="403" t="s">
        <v>327</v>
      </c>
      <c r="E101" s="403" t="s">
        <v>196</v>
      </c>
      <c r="F101" s="412">
        <v>744000</v>
      </c>
      <c r="G101" s="402" t="s">
        <v>134</v>
      </c>
      <c r="H101" s="405">
        <v>44235</v>
      </c>
      <c r="I101" s="405"/>
      <c r="J101" s="406" t="s">
        <v>427</v>
      </c>
    </row>
    <row r="102" spans="1:10" s="229" customFormat="1" ht="26.25" customHeight="1" x14ac:dyDescent="0.15">
      <c r="A102" s="228">
        <v>94</v>
      </c>
      <c r="B102" s="401" t="s">
        <v>330</v>
      </c>
      <c r="C102" s="402">
        <v>32</v>
      </c>
      <c r="D102" s="403" t="s">
        <v>253</v>
      </c>
      <c r="E102" s="403" t="s">
        <v>254</v>
      </c>
      <c r="F102" s="412">
        <v>228565.88</v>
      </c>
      <c r="G102" s="402" t="s">
        <v>134</v>
      </c>
      <c r="H102" s="405">
        <v>44237</v>
      </c>
      <c r="I102" s="405">
        <v>44238</v>
      </c>
      <c r="J102" s="406" t="s">
        <v>427</v>
      </c>
    </row>
    <row r="103" spans="1:10" s="229" customFormat="1" ht="26.25" customHeight="1" x14ac:dyDescent="0.15">
      <c r="A103" s="228">
        <v>95</v>
      </c>
      <c r="B103" s="401" t="s">
        <v>331</v>
      </c>
      <c r="C103" s="402">
        <v>33</v>
      </c>
      <c r="D103" s="403" t="s">
        <v>253</v>
      </c>
      <c r="E103" s="403" t="s">
        <v>254</v>
      </c>
      <c r="F103" s="412">
        <v>28095.69</v>
      </c>
      <c r="G103" s="402" t="s">
        <v>134</v>
      </c>
      <c r="H103" s="405">
        <v>44237</v>
      </c>
      <c r="I103" s="405">
        <v>44238</v>
      </c>
      <c r="J103" s="406" t="s">
        <v>427</v>
      </c>
    </row>
    <row r="104" spans="1:10" s="229" customFormat="1" ht="26.25" customHeight="1" x14ac:dyDescent="0.15">
      <c r="A104" s="228">
        <v>96</v>
      </c>
      <c r="B104" s="401" t="s">
        <v>332</v>
      </c>
      <c r="C104" s="402">
        <v>34</v>
      </c>
      <c r="D104" s="403" t="s">
        <v>253</v>
      </c>
      <c r="E104" s="403" t="s">
        <v>254</v>
      </c>
      <c r="F104" s="412">
        <v>7700.08</v>
      </c>
      <c r="G104" s="402" t="s">
        <v>134</v>
      </c>
      <c r="H104" s="405">
        <v>44237</v>
      </c>
      <c r="I104" s="405">
        <v>44238</v>
      </c>
      <c r="J104" s="406" t="s">
        <v>427</v>
      </c>
    </row>
    <row r="105" spans="1:10" s="229" customFormat="1" ht="26.25" customHeight="1" x14ac:dyDescent="0.15">
      <c r="A105" s="228">
        <v>97</v>
      </c>
      <c r="B105" s="401" t="s">
        <v>334</v>
      </c>
      <c r="C105" s="402">
        <v>35</v>
      </c>
      <c r="D105" s="403" t="s">
        <v>253</v>
      </c>
      <c r="E105" s="403" t="s">
        <v>254</v>
      </c>
      <c r="F105" s="412">
        <v>133931.20000000001</v>
      </c>
      <c r="G105" s="402" t="s">
        <v>134</v>
      </c>
      <c r="H105" s="405">
        <v>44242</v>
      </c>
      <c r="I105" s="405">
        <v>44243</v>
      </c>
      <c r="J105" s="406" t="s">
        <v>427</v>
      </c>
    </row>
    <row r="106" spans="1:10" s="229" customFormat="1" ht="26.25" customHeight="1" x14ac:dyDescent="0.15">
      <c r="A106" s="228">
        <v>98</v>
      </c>
      <c r="B106" s="401" t="s">
        <v>168</v>
      </c>
      <c r="C106" s="414">
        <v>60</v>
      </c>
      <c r="D106" s="403" t="s">
        <v>243</v>
      </c>
      <c r="E106" s="403" t="s">
        <v>324</v>
      </c>
      <c r="F106" s="412">
        <v>32938.76</v>
      </c>
      <c r="G106" s="402" t="s">
        <v>134</v>
      </c>
      <c r="H106" s="405">
        <v>44243</v>
      </c>
      <c r="I106" s="405">
        <v>44245</v>
      </c>
      <c r="J106" s="406" t="s">
        <v>427</v>
      </c>
    </row>
    <row r="107" spans="1:10" s="229" customFormat="1" ht="26.25" customHeight="1" x14ac:dyDescent="0.15">
      <c r="A107" s="228">
        <v>99</v>
      </c>
      <c r="B107" s="401" t="s">
        <v>155</v>
      </c>
      <c r="C107" s="402">
        <v>61</v>
      </c>
      <c r="D107" s="403" t="s">
        <v>243</v>
      </c>
      <c r="E107" s="403" t="s">
        <v>324</v>
      </c>
      <c r="F107" s="412">
        <v>16719.18</v>
      </c>
      <c r="G107" s="402" t="s">
        <v>134</v>
      </c>
      <c r="H107" s="405">
        <v>44243</v>
      </c>
      <c r="I107" s="405">
        <v>44244</v>
      </c>
      <c r="J107" s="406" t="s">
        <v>427</v>
      </c>
    </row>
    <row r="108" spans="1:10" s="229" customFormat="1" ht="26.25" customHeight="1" x14ac:dyDescent="0.15">
      <c r="A108" s="228">
        <v>100</v>
      </c>
      <c r="B108" s="401" t="s">
        <v>348</v>
      </c>
      <c r="C108" s="402">
        <v>255</v>
      </c>
      <c r="D108" s="403" t="s">
        <v>388</v>
      </c>
      <c r="E108" s="403" t="s">
        <v>409</v>
      </c>
      <c r="F108" s="412">
        <v>54733.14</v>
      </c>
      <c r="G108" s="402" t="s">
        <v>134</v>
      </c>
      <c r="H108" s="405">
        <v>44245</v>
      </c>
      <c r="I108" s="405"/>
      <c r="J108" s="406"/>
    </row>
    <row r="109" spans="1:10" s="229" customFormat="1" ht="26.25" customHeight="1" x14ac:dyDescent="0.15">
      <c r="A109" s="228">
        <v>101</v>
      </c>
      <c r="B109" s="401" t="s">
        <v>349</v>
      </c>
      <c r="C109" s="402">
        <v>256</v>
      </c>
      <c r="D109" s="403" t="s">
        <v>388</v>
      </c>
      <c r="E109" s="403" t="s">
        <v>410</v>
      </c>
      <c r="F109" s="412">
        <v>54733.14</v>
      </c>
      <c r="G109" s="402" t="s">
        <v>134</v>
      </c>
      <c r="H109" s="405">
        <v>44245</v>
      </c>
      <c r="I109" s="405"/>
      <c r="J109" s="406"/>
    </row>
    <row r="110" spans="1:10" s="229" customFormat="1" ht="26.25" customHeight="1" x14ac:dyDescent="0.15">
      <c r="A110" s="228">
        <v>102</v>
      </c>
      <c r="B110" s="401" t="s">
        <v>334</v>
      </c>
      <c r="C110" s="402">
        <v>35</v>
      </c>
      <c r="D110" s="403" t="s">
        <v>336</v>
      </c>
      <c r="E110" s="403" t="s">
        <v>178</v>
      </c>
      <c r="F110" s="412">
        <v>229550</v>
      </c>
      <c r="G110" s="402" t="s">
        <v>134</v>
      </c>
      <c r="H110" s="405">
        <v>44249</v>
      </c>
      <c r="I110" s="405"/>
      <c r="J110" s="406"/>
    </row>
    <row r="111" spans="1:10" s="229" customFormat="1" ht="26.25" customHeight="1" x14ac:dyDescent="0.15">
      <c r="A111" s="228">
        <v>103</v>
      </c>
      <c r="B111" s="401" t="s">
        <v>337</v>
      </c>
      <c r="C111" s="402">
        <v>36</v>
      </c>
      <c r="D111" s="403" t="s">
        <v>253</v>
      </c>
      <c r="E111" s="403" t="s">
        <v>254</v>
      </c>
      <c r="F111" s="412">
        <v>78820.160000000003</v>
      </c>
      <c r="G111" s="402" t="s">
        <v>134</v>
      </c>
      <c r="H111" s="405">
        <v>44249</v>
      </c>
      <c r="I111" s="405">
        <v>44250</v>
      </c>
      <c r="J111" s="406" t="s">
        <v>427</v>
      </c>
    </row>
    <row r="112" spans="1:10" s="229" customFormat="1" ht="26.25" customHeight="1" x14ac:dyDescent="0.15">
      <c r="A112" s="228">
        <v>104</v>
      </c>
      <c r="B112" s="401" t="s">
        <v>236</v>
      </c>
      <c r="C112" s="402">
        <v>15</v>
      </c>
      <c r="D112" s="403" t="s">
        <v>240</v>
      </c>
      <c r="E112" s="403" t="s">
        <v>174</v>
      </c>
      <c r="F112" s="412">
        <v>117612.74</v>
      </c>
      <c r="G112" s="402" t="s">
        <v>134</v>
      </c>
      <c r="H112" s="405">
        <v>44249</v>
      </c>
      <c r="I112" s="405">
        <v>44258</v>
      </c>
      <c r="J112" s="406"/>
    </row>
    <row r="113" spans="1:10" s="229" customFormat="1" ht="26.25" customHeight="1" x14ac:dyDescent="0.15">
      <c r="A113" s="228">
        <v>105</v>
      </c>
      <c r="B113" s="401" t="s">
        <v>338</v>
      </c>
      <c r="C113" s="402">
        <v>16</v>
      </c>
      <c r="D113" s="403" t="s">
        <v>240</v>
      </c>
      <c r="E113" s="403" t="s">
        <v>174</v>
      </c>
      <c r="F113" s="412">
        <v>155679</v>
      </c>
      <c r="G113" s="402" t="s">
        <v>134</v>
      </c>
      <c r="H113" s="405">
        <v>44249</v>
      </c>
      <c r="I113" s="405">
        <v>44260</v>
      </c>
      <c r="J113" s="406"/>
    </row>
    <row r="114" spans="1:10" s="229" customFormat="1" ht="26.25" customHeight="1" x14ac:dyDescent="0.15">
      <c r="A114" s="228">
        <v>106</v>
      </c>
      <c r="B114" s="401" t="s">
        <v>339</v>
      </c>
      <c r="C114" s="402">
        <v>140</v>
      </c>
      <c r="D114" s="403" t="s">
        <v>252</v>
      </c>
      <c r="E114" s="403" t="s">
        <v>178</v>
      </c>
      <c r="F114" s="412">
        <v>71715.63</v>
      </c>
      <c r="G114" s="402" t="s">
        <v>134</v>
      </c>
      <c r="H114" s="405">
        <v>44250</v>
      </c>
      <c r="I114" s="405">
        <v>44252</v>
      </c>
      <c r="J114" s="406" t="s">
        <v>427</v>
      </c>
    </row>
    <row r="115" spans="1:10" s="229" customFormat="1" ht="26.25" customHeight="1" x14ac:dyDescent="0.15">
      <c r="A115" s="228">
        <v>107</v>
      </c>
      <c r="B115" s="401" t="s">
        <v>328</v>
      </c>
      <c r="C115" s="414">
        <v>70</v>
      </c>
      <c r="D115" s="403" t="s">
        <v>189</v>
      </c>
      <c r="E115" s="403" t="s">
        <v>190</v>
      </c>
      <c r="F115" s="412">
        <v>2370912.5</v>
      </c>
      <c r="G115" s="402" t="s">
        <v>134</v>
      </c>
      <c r="H115" s="405">
        <v>44250</v>
      </c>
      <c r="I115" s="405">
        <v>44252</v>
      </c>
      <c r="J115" s="406" t="s">
        <v>427</v>
      </c>
    </row>
    <row r="116" spans="1:10" s="229" customFormat="1" ht="26.25" customHeight="1" x14ac:dyDescent="0.15">
      <c r="A116" s="228">
        <v>108</v>
      </c>
      <c r="B116" s="401" t="s">
        <v>340</v>
      </c>
      <c r="C116" s="414">
        <v>81</v>
      </c>
      <c r="D116" s="403" t="s">
        <v>258</v>
      </c>
      <c r="E116" s="403" t="s">
        <v>259</v>
      </c>
      <c r="F116" s="412">
        <v>605000</v>
      </c>
      <c r="G116" s="402" t="s">
        <v>134</v>
      </c>
      <c r="H116" s="405">
        <v>44252</v>
      </c>
      <c r="I116" s="405">
        <v>44252</v>
      </c>
      <c r="J116" s="406" t="s">
        <v>427</v>
      </c>
    </row>
    <row r="117" spans="1:10" s="229" customFormat="1" ht="26.25" customHeight="1" x14ac:dyDescent="0.15">
      <c r="A117" s="228">
        <v>109</v>
      </c>
      <c r="B117" s="401" t="s">
        <v>241</v>
      </c>
      <c r="C117" s="402">
        <v>156</v>
      </c>
      <c r="D117" s="403" t="s">
        <v>271</v>
      </c>
      <c r="E117" s="403" t="s">
        <v>254</v>
      </c>
      <c r="F117" s="412">
        <v>156799.4</v>
      </c>
      <c r="G117" s="402" t="s">
        <v>134</v>
      </c>
      <c r="H117" s="405">
        <v>44252</v>
      </c>
      <c r="I117" s="405">
        <v>44252</v>
      </c>
      <c r="J117" s="406" t="s">
        <v>427</v>
      </c>
    </row>
    <row r="118" spans="1:10" s="229" customFormat="1" ht="26.25" customHeight="1" x14ac:dyDescent="0.15">
      <c r="A118" s="228">
        <v>110</v>
      </c>
      <c r="B118" s="401" t="s">
        <v>350</v>
      </c>
      <c r="C118" s="402">
        <v>1146</v>
      </c>
      <c r="D118" s="403" t="s">
        <v>389</v>
      </c>
      <c r="E118" s="403" t="s">
        <v>255</v>
      </c>
      <c r="F118" s="412">
        <v>967057.2</v>
      </c>
      <c r="G118" s="402" t="s">
        <v>134</v>
      </c>
      <c r="H118" s="405">
        <v>44252</v>
      </c>
      <c r="I118" s="405"/>
      <c r="J118" s="406" t="s">
        <v>427</v>
      </c>
    </row>
    <row r="119" spans="1:10" s="229" customFormat="1" ht="26.25" customHeight="1" x14ac:dyDescent="0.15">
      <c r="A119" s="228">
        <v>111</v>
      </c>
      <c r="B119" s="401" t="s">
        <v>351</v>
      </c>
      <c r="C119" s="402">
        <v>4</v>
      </c>
      <c r="D119" s="403" t="s">
        <v>229</v>
      </c>
      <c r="E119" s="403" t="s">
        <v>411</v>
      </c>
      <c r="F119" s="412">
        <v>26891.02</v>
      </c>
      <c r="G119" s="402" t="s">
        <v>134</v>
      </c>
      <c r="H119" s="405">
        <v>44256</v>
      </c>
      <c r="I119" s="405"/>
      <c r="J119" s="406"/>
    </row>
    <row r="120" spans="1:10" s="229" customFormat="1" ht="26.25" customHeight="1" x14ac:dyDescent="0.15">
      <c r="A120" s="228">
        <v>112</v>
      </c>
      <c r="B120" s="401" t="s">
        <v>338</v>
      </c>
      <c r="C120" s="414">
        <v>16</v>
      </c>
      <c r="D120" s="403" t="s">
        <v>390</v>
      </c>
      <c r="E120" s="403" t="s">
        <v>412</v>
      </c>
      <c r="F120" s="412">
        <v>2944169.2</v>
      </c>
      <c r="G120" s="402" t="s">
        <v>134</v>
      </c>
      <c r="H120" s="405">
        <v>44256</v>
      </c>
      <c r="I120" s="405"/>
      <c r="J120" s="406" t="s">
        <v>427</v>
      </c>
    </row>
    <row r="121" spans="1:10" s="229" customFormat="1" ht="26.25" customHeight="1" x14ac:dyDescent="0.15">
      <c r="A121" s="228">
        <v>113</v>
      </c>
      <c r="B121" s="401" t="s">
        <v>246</v>
      </c>
      <c r="C121" s="402">
        <v>78</v>
      </c>
      <c r="D121" s="403" t="s">
        <v>189</v>
      </c>
      <c r="E121" s="403" t="s">
        <v>190</v>
      </c>
      <c r="F121" s="412">
        <v>244350</v>
      </c>
      <c r="G121" s="402" t="s">
        <v>134</v>
      </c>
      <c r="H121" s="405">
        <v>44256</v>
      </c>
      <c r="I121" s="405">
        <v>44257</v>
      </c>
      <c r="J121" s="406" t="s">
        <v>427</v>
      </c>
    </row>
    <row r="122" spans="1:10" s="229" customFormat="1" ht="26.25" customHeight="1" x14ac:dyDescent="0.15">
      <c r="A122" s="228">
        <v>114</v>
      </c>
      <c r="B122" s="401" t="s">
        <v>319</v>
      </c>
      <c r="C122" s="402">
        <v>48</v>
      </c>
      <c r="D122" s="403" t="s">
        <v>238</v>
      </c>
      <c r="E122" s="403" t="s">
        <v>178</v>
      </c>
      <c r="F122" s="412">
        <v>117299.08</v>
      </c>
      <c r="G122" s="402" t="s">
        <v>134</v>
      </c>
      <c r="H122" s="405">
        <v>44257</v>
      </c>
      <c r="I122" s="405">
        <v>44258</v>
      </c>
      <c r="J122" s="406"/>
    </row>
    <row r="123" spans="1:10" s="229" customFormat="1" ht="26.25" customHeight="1" x14ac:dyDescent="0.15">
      <c r="A123" s="228">
        <v>115</v>
      </c>
      <c r="B123" s="401" t="s">
        <v>352</v>
      </c>
      <c r="C123" s="402">
        <v>186</v>
      </c>
      <c r="D123" s="403" t="s">
        <v>391</v>
      </c>
      <c r="E123" s="403" t="s">
        <v>324</v>
      </c>
      <c r="F123" s="412">
        <v>8968</v>
      </c>
      <c r="G123" s="402" t="s">
        <v>134</v>
      </c>
      <c r="H123" s="405">
        <v>44257</v>
      </c>
      <c r="I123" s="405">
        <v>44258</v>
      </c>
      <c r="J123" s="406" t="s">
        <v>427</v>
      </c>
    </row>
    <row r="124" spans="1:10" s="229" customFormat="1" ht="26.25" customHeight="1" x14ac:dyDescent="0.15">
      <c r="A124" s="228">
        <v>116</v>
      </c>
      <c r="B124" s="401" t="s">
        <v>314</v>
      </c>
      <c r="C124" s="402">
        <v>37</v>
      </c>
      <c r="D124" s="403" t="s">
        <v>253</v>
      </c>
      <c r="E124" s="403" t="s">
        <v>254</v>
      </c>
      <c r="F124" s="412">
        <v>39247.82</v>
      </c>
      <c r="G124" s="402" t="s">
        <v>134</v>
      </c>
      <c r="H124" s="405">
        <v>44257</v>
      </c>
      <c r="I124" s="405">
        <v>44258</v>
      </c>
      <c r="J124" s="406" t="s">
        <v>427</v>
      </c>
    </row>
    <row r="125" spans="1:10" s="229" customFormat="1" ht="26.25" customHeight="1" x14ac:dyDescent="0.15">
      <c r="A125" s="228">
        <v>117</v>
      </c>
      <c r="B125" s="401" t="s">
        <v>353</v>
      </c>
      <c r="C125" s="414">
        <v>177</v>
      </c>
      <c r="D125" s="403" t="s">
        <v>321</v>
      </c>
      <c r="E125" s="403" t="s">
        <v>413</v>
      </c>
      <c r="F125" s="412">
        <v>70676.100000000006</v>
      </c>
      <c r="G125" s="402" t="s">
        <v>134</v>
      </c>
      <c r="H125" s="405">
        <v>44257</v>
      </c>
      <c r="I125" s="405"/>
      <c r="J125" s="406"/>
    </row>
    <row r="126" spans="1:10" s="229" customFormat="1" ht="26.25" customHeight="1" x14ac:dyDescent="0.15">
      <c r="A126" s="228">
        <v>118</v>
      </c>
      <c r="B126" s="401" t="s">
        <v>354</v>
      </c>
      <c r="C126" s="414">
        <v>91661</v>
      </c>
      <c r="D126" s="403" t="s">
        <v>263</v>
      </c>
      <c r="E126" s="403" t="s">
        <v>333</v>
      </c>
      <c r="F126" s="412">
        <v>4504.95</v>
      </c>
      <c r="G126" s="402" t="s">
        <v>134</v>
      </c>
      <c r="H126" s="405">
        <v>44257</v>
      </c>
      <c r="I126" s="405"/>
      <c r="J126" s="406"/>
    </row>
    <row r="127" spans="1:10" s="229" customFormat="1" ht="26.25" customHeight="1" x14ac:dyDescent="0.15">
      <c r="A127" s="228">
        <v>119</v>
      </c>
      <c r="B127" s="401" t="s">
        <v>355</v>
      </c>
      <c r="C127" s="414">
        <v>5</v>
      </c>
      <c r="D127" s="403" t="s">
        <v>392</v>
      </c>
      <c r="E127" s="403" t="s">
        <v>411</v>
      </c>
      <c r="F127" s="412">
        <v>30921.79</v>
      </c>
      <c r="G127" s="402" t="s">
        <v>134</v>
      </c>
      <c r="H127" s="405">
        <v>44257</v>
      </c>
      <c r="I127" s="405"/>
      <c r="J127" s="406"/>
    </row>
    <row r="128" spans="1:10" s="229" customFormat="1" ht="26.25" customHeight="1" x14ac:dyDescent="0.15">
      <c r="A128" s="228">
        <v>120</v>
      </c>
      <c r="B128" s="401" t="s">
        <v>315</v>
      </c>
      <c r="C128" s="414">
        <v>39</v>
      </c>
      <c r="D128" s="403" t="s">
        <v>253</v>
      </c>
      <c r="E128" s="403" t="s">
        <v>254</v>
      </c>
      <c r="F128" s="412">
        <v>13583.85</v>
      </c>
      <c r="G128" s="402" t="s">
        <v>134</v>
      </c>
      <c r="H128" s="405">
        <v>44258</v>
      </c>
      <c r="I128" s="405">
        <v>44258</v>
      </c>
      <c r="J128" s="406" t="s">
        <v>427</v>
      </c>
    </row>
    <row r="129" spans="1:10" s="229" customFormat="1" ht="26.25" customHeight="1" x14ac:dyDescent="0.15">
      <c r="A129" s="228">
        <v>121</v>
      </c>
      <c r="B129" s="401" t="s">
        <v>270</v>
      </c>
      <c r="C129" s="414">
        <v>80</v>
      </c>
      <c r="D129" s="403" t="s">
        <v>327</v>
      </c>
      <c r="E129" s="403" t="s">
        <v>196</v>
      </c>
      <c r="F129" s="412">
        <v>960000</v>
      </c>
      <c r="G129" s="402" t="s">
        <v>134</v>
      </c>
      <c r="H129" s="405">
        <v>44258</v>
      </c>
      <c r="I129" s="405">
        <v>44281</v>
      </c>
      <c r="J129" s="406"/>
    </row>
    <row r="130" spans="1:10" s="229" customFormat="1" ht="26.25" customHeight="1" x14ac:dyDescent="0.15">
      <c r="A130" s="228">
        <v>122</v>
      </c>
      <c r="B130" s="401" t="s">
        <v>356</v>
      </c>
      <c r="C130" s="414">
        <v>262</v>
      </c>
      <c r="D130" s="403" t="s">
        <v>388</v>
      </c>
      <c r="E130" s="403" t="s">
        <v>411</v>
      </c>
      <c r="F130" s="412">
        <v>54733.14</v>
      </c>
      <c r="G130" s="402" t="s">
        <v>134</v>
      </c>
      <c r="H130" s="405">
        <v>44258</v>
      </c>
      <c r="I130" s="405"/>
      <c r="J130" s="406"/>
    </row>
    <row r="131" spans="1:10" s="229" customFormat="1" ht="26.25" customHeight="1" x14ac:dyDescent="0.15">
      <c r="A131" s="228">
        <v>123</v>
      </c>
      <c r="B131" s="401" t="s">
        <v>169</v>
      </c>
      <c r="C131" s="402">
        <v>62</v>
      </c>
      <c r="D131" s="403" t="s">
        <v>243</v>
      </c>
      <c r="E131" s="403" t="s">
        <v>324</v>
      </c>
      <c r="F131" s="412">
        <v>61224.77</v>
      </c>
      <c r="G131" s="402" t="s">
        <v>134</v>
      </c>
      <c r="H131" s="405">
        <v>44259</v>
      </c>
      <c r="I131" s="405">
        <v>44260</v>
      </c>
      <c r="J131" s="406" t="s">
        <v>427</v>
      </c>
    </row>
    <row r="132" spans="1:10" s="229" customFormat="1" ht="26.25" customHeight="1" x14ac:dyDescent="0.15">
      <c r="A132" s="228">
        <v>124</v>
      </c>
      <c r="B132" s="401" t="s">
        <v>156</v>
      </c>
      <c r="C132" s="402">
        <v>63</v>
      </c>
      <c r="D132" s="403" t="s">
        <v>243</v>
      </c>
      <c r="E132" s="403" t="s">
        <v>324</v>
      </c>
      <c r="F132" s="412">
        <v>22018.3</v>
      </c>
      <c r="G132" s="402" t="s">
        <v>134</v>
      </c>
      <c r="H132" s="405">
        <v>44259</v>
      </c>
      <c r="I132" s="405">
        <v>44260</v>
      </c>
      <c r="J132" s="406" t="s">
        <v>427</v>
      </c>
    </row>
    <row r="133" spans="1:10" s="229" customFormat="1" ht="26.25" customHeight="1" x14ac:dyDescent="0.15">
      <c r="A133" s="228">
        <v>125</v>
      </c>
      <c r="B133" s="401" t="s">
        <v>357</v>
      </c>
      <c r="C133" s="402">
        <v>5467</v>
      </c>
      <c r="D133" s="403" t="s">
        <v>325</v>
      </c>
      <c r="E133" s="403" t="s">
        <v>255</v>
      </c>
      <c r="F133" s="412">
        <v>10994.69</v>
      </c>
      <c r="G133" s="402" t="s">
        <v>134</v>
      </c>
      <c r="H133" s="405">
        <v>44259</v>
      </c>
      <c r="I133" s="405"/>
      <c r="J133" s="406"/>
    </row>
    <row r="134" spans="1:10" s="229" customFormat="1" ht="33" customHeight="1" x14ac:dyDescent="0.15">
      <c r="A134" s="228">
        <v>126</v>
      </c>
      <c r="B134" s="401" t="s">
        <v>358</v>
      </c>
      <c r="C134" s="402">
        <v>14470</v>
      </c>
      <c r="D134" s="403" t="s">
        <v>393</v>
      </c>
      <c r="E134" s="403" t="s">
        <v>414</v>
      </c>
      <c r="F134" s="412">
        <v>469353</v>
      </c>
      <c r="G134" s="402" t="s">
        <v>134</v>
      </c>
      <c r="H134" s="405">
        <v>44260</v>
      </c>
      <c r="I134" s="405"/>
      <c r="J134" s="406" t="s">
        <v>428</v>
      </c>
    </row>
    <row r="135" spans="1:10" s="229" customFormat="1" ht="26.25" customHeight="1" x14ac:dyDescent="0.15">
      <c r="A135" s="228">
        <v>127</v>
      </c>
      <c r="B135" s="401" t="s">
        <v>326</v>
      </c>
      <c r="C135" s="402">
        <v>69</v>
      </c>
      <c r="D135" s="403" t="s">
        <v>152</v>
      </c>
      <c r="E135" s="403" t="s">
        <v>310</v>
      </c>
      <c r="F135" s="412">
        <v>51176.12</v>
      </c>
      <c r="G135" s="402" t="s">
        <v>134</v>
      </c>
      <c r="H135" s="405">
        <v>44260</v>
      </c>
      <c r="I135" s="405"/>
      <c r="J135" s="406"/>
    </row>
    <row r="136" spans="1:10" s="229" customFormat="1" ht="26.25" customHeight="1" x14ac:dyDescent="0.15">
      <c r="A136" s="228">
        <v>128</v>
      </c>
      <c r="B136" s="401" t="s">
        <v>328</v>
      </c>
      <c r="C136" s="402">
        <v>70</v>
      </c>
      <c r="D136" s="403" t="s">
        <v>152</v>
      </c>
      <c r="E136" s="403" t="s">
        <v>310</v>
      </c>
      <c r="F136" s="412">
        <v>51176.12</v>
      </c>
      <c r="G136" s="402" t="s">
        <v>134</v>
      </c>
      <c r="H136" s="405">
        <v>44260</v>
      </c>
      <c r="I136" s="405"/>
      <c r="J136" s="406"/>
    </row>
    <row r="137" spans="1:10" s="229" customFormat="1" ht="26.25" customHeight="1" x14ac:dyDescent="0.15">
      <c r="A137" s="228">
        <v>129</v>
      </c>
      <c r="B137" s="401" t="s">
        <v>329</v>
      </c>
      <c r="C137" s="402">
        <v>71</v>
      </c>
      <c r="D137" s="403" t="s">
        <v>152</v>
      </c>
      <c r="E137" s="403" t="s">
        <v>310</v>
      </c>
      <c r="F137" s="412">
        <v>51176.12</v>
      </c>
      <c r="G137" s="402" t="s">
        <v>134</v>
      </c>
      <c r="H137" s="405">
        <v>44260</v>
      </c>
      <c r="I137" s="405"/>
      <c r="J137" s="406"/>
    </row>
    <row r="138" spans="1:10" s="229" customFormat="1" ht="26.25" customHeight="1" x14ac:dyDescent="0.15">
      <c r="A138" s="228">
        <v>130</v>
      </c>
      <c r="B138" s="401" t="s">
        <v>359</v>
      </c>
      <c r="C138" s="402">
        <v>72</v>
      </c>
      <c r="D138" s="403" t="s">
        <v>152</v>
      </c>
      <c r="E138" s="403" t="s">
        <v>310</v>
      </c>
      <c r="F138" s="412">
        <v>51176.12</v>
      </c>
      <c r="G138" s="402" t="s">
        <v>134</v>
      </c>
      <c r="H138" s="405">
        <v>44260</v>
      </c>
      <c r="I138" s="405"/>
      <c r="J138" s="406"/>
    </row>
    <row r="139" spans="1:10" s="229" customFormat="1" ht="26.25" customHeight="1" x14ac:dyDescent="0.15">
      <c r="A139" s="228">
        <v>131</v>
      </c>
      <c r="B139" s="401" t="s">
        <v>360</v>
      </c>
      <c r="C139" s="402">
        <v>73</v>
      </c>
      <c r="D139" s="403" t="s">
        <v>152</v>
      </c>
      <c r="E139" s="403" t="s">
        <v>310</v>
      </c>
      <c r="F139" s="412">
        <v>51176.12</v>
      </c>
      <c r="G139" s="402" t="s">
        <v>134</v>
      </c>
      <c r="H139" s="405">
        <v>44260</v>
      </c>
      <c r="I139" s="405"/>
      <c r="J139" s="406"/>
    </row>
    <row r="140" spans="1:10" s="229" customFormat="1" ht="26.25" customHeight="1" x14ac:dyDescent="0.15">
      <c r="A140" s="228">
        <v>132</v>
      </c>
      <c r="B140" s="401" t="s">
        <v>361</v>
      </c>
      <c r="C140" s="402">
        <v>74</v>
      </c>
      <c r="D140" s="403" t="s">
        <v>152</v>
      </c>
      <c r="E140" s="403" t="s">
        <v>310</v>
      </c>
      <c r="F140" s="412">
        <v>51176.12</v>
      </c>
      <c r="G140" s="402" t="s">
        <v>134</v>
      </c>
      <c r="H140" s="405">
        <v>44260</v>
      </c>
      <c r="I140" s="405"/>
      <c r="J140" s="406"/>
    </row>
    <row r="141" spans="1:10" s="229" customFormat="1" ht="26.25" customHeight="1" x14ac:dyDescent="0.15">
      <c r="A141" s="228">
        <v>133</v>
      </c>
      <c r="B141" s="401" t="s">
        <v>362</v>
      </c>
      <c r="C141" s="402">
        <v>75</v>
      </c>
      <c r="D141" s="403" t="s">
        <v>152</v>
      </c>
      <c r="E141" s="403" t="s">
        <v>310</v>
      </c>
      <c r="F141" s="412">
        <v>51176.12</v>
      </c>
      <c r="G141" s="402" t="s">
        <v>134</v>
      </c>
      <c r="H141" s="405">
        <v>44260</v>
      </c>
      <c r="I141" s="405"/>
      <c r="J141" s="406"/>
    </row>
    <row r="142" spans="1:10" s="229" customFormat="1" ht="26.25" customHeight="1" x14ac:dyDescent="0.15">
      <c r="A142" s="228">
        <v>134</v>
      </c>
      <c r="B142" s="401" t="s">
        <v>363</v>
      </c>
      <c r="C142" s="402">
        <v>76</v>
      </c>
      <c r="D142" s="403" t="s">
        <v>152</v>
      </c>
      <c r="E142" s="403" t="s">
        <v>310</v>
      </c>
      <c r="F142" s="412">
        <v>51176.12</v>
      </c>
      <c r="G142" s="402" t="s">
        <v>134</v>
      </c>
      <c r="H142" s="405">
        <v>44260</v>
      </c>
      <c r="I142" s="405"/>
      <c r="J142" s="406"/>
    </row>
    <row r="143" spans="1:10" s="229" customFormat="1" ht="26.25" customHeight="1" x14ac:dyDescent="0.15">
      <c r="A143" s="228">
        <v>135</v>
      </c>
      <c r="B143" s="401" t="s">
        <v>257</v>
      </c>
      <c r="C143" s="402">
        <v>77</v>
      </c>
      <c r="D143" s="403" t="s">
        <v>152</v>
      </c>
      <c r="E143" s="403" t="s">
        <v>310</v>
      </c>
      <c r="F143" s="412">
        <v>51176.12</v>
      </c>
      <c r="G143" s="402" t="s">
        <v>134</v>
      </c>
      <c r="H143" s="405">
        <v>44260</v>
      </c>
      <c r="I143" s="405"/>
      <c r="J143" s="406"/>
    </row>
    <row r="144" spans="1:10" s="229" customFormat="1" ht="26.25" customHeight="1" x14ac:dyDescent="0.15">
      <c r="A144" s="228">
        <v>136</v>
      </c>
      <c r="B144" s="401" t="s">
        <v>246</v>
      </c>
      <c r="C144" s="402">
        <v>78</v>
      </c>
      <c r="D144" s="403" t="s">
        <v>152</v>
      </c>
      <c r="E144" s="403" t="s">
        <v>310</v>
      </c>
      <c r="F144" s="412">
        <v>51176.12</v>
      </c>
      <c r="G144" s="402" t="s">
        <v>134</v>
      </c>
      <c r="H144" s="405">
        <v>44260</v>
      </c>
      <c r="I144" s="405"/>
      <c r="J144" s="406"/>
    </row>
    <row r="145" spans="1:10" s="229" customFormat="1" ht="26.25" customHeight="1" x14ac:dyDescent="0.15">
      <c r="A145" s="228">
        <v>137</v>
      </c>
      <c r="B145" s="401" t="s">
        <v>269</v>
      </c>
      <c r="C145" s="402">
        <v>79</v>
      </c>
      <c r="D145" s="403" t="s">
        <v>152</v>
      </c>
      <c r="E145" s="403" t="s">
        <v>310</v>
      </c>
      <c r="F145" s="412">
        <v>51176.12</v>
      </c>
      <c r="G145" s="402" t="s">
        <v>134</v>
      </c>
      <c r="H145" s="405">
        <v>44260</v>
      </c>
      <c r="I145" s="405"/>
      <c r="J145" s="406"/>
    </row>
    <row r="146" spans="1:10" s="229" customFormat="1" ht="26.25" customHeight="1" x14ac:dyDescent="0.15">
      <c r="A146" s="228">
        <v>138</v>
      </c>
      <c r="B146" s="401" t="s">
        <v>340</v>
      </c>
      <c r="C146" s="402">
        <v>81</v>
      </c>
      <c r="D146" s="403" t="s">
        <v>327</v>
      </c>
      <c r="E146" s="403" t="s">
        <v>196</v>
      </c>
      <c r="F146" s="412">
        <v>157400</v>
      </c>
      <c r="G146" s="402" t="s">
        <v>134</v>
      </c>
      <c r="H146" s="405">
        <v>44263</v>
      </c>
      <c r="I146" s="405">
        <v>44281</v>
      </c>
      <c r="J146" s="406"/>
    </row>
    <row r="147" spans="1:10" s="229" customFormat="1" ht="26.25" customHeight="1" x14ac:dyDescent="0.15">
      <c r="A147" s="228">
        <v>139</v>
      </c>
      <c r="B147" s="401" t="s">
        <v>364</v>
      </c>
      <c r="C147" s="402">
        <v>84</v>
      </c>
      <c r="D147" s="403" t="s">
        <v>327</v>
      </c>
      <c r="E147" s="403" t="s">
        <v>196</v>
      </c>
      <c r="F147" s="412">
        <v>139995</v>
      </c>
      <c r="G147" s="402" t="s">
        <v>134</v>
      </c>
      <c r="H147" s="405">
        <v>44263</v>
      </c>
      <c r="I147" s="405">
        <v>44281</v>
      </c>
      <c r="J147" s="406"/>
    </row>
    <row r="148" spans="1:10" s="229" customFormat="1" ht="26.25" customHeight="1" x14ac:dyDescent="0.15">
      <c r="A148" s="228">
        <v>140</v>
      </c>
      <c r="B148" s="401" t="s">
        <v>365</v>
      </c>
      <c r="C148" s="402">
        <v>9</v>
      </c>
      <c r="D148" s="403" t="s">
        <v>394</v>
      </c>
      <c r="E148" s="403" t="s">
        <v>324</v>
      </c>
      <c r="F148" s="412">
        <v>155990.1</v>
      </c>
      <c r="G148" s="402" t="s">
        <v>134</v>
      </c>
      <c r="H148" s="405">
        <v>44265</v>
      </c>
      <c r="I148" s="405">
        <v>44265</v>
      </c>
      <c r="J148" s="406" t="s">
        <v>427</v>
      </c>
    </row>
    <row r="149" spans="1:10" s="229" customFormat="1" ht="26.25" customHeight="1" x14ac:dyDescent="0.15">
      <c r="A149" s="228">
        <v>141</v>
      </c>
      <c r="B149" s="401" t="s">
        <v>366</v>
      </c>
      <c r="C149" s="402">
        <v>10</v>
      </c>
      <c r="D149" s="403" t="s">
        <v>394</v>
      </c>
      <c r="E149" s="403" t="s">
        <v>324</v>
      </c>
      <c r="F149" s="412">
        <v>177284.92</v>
      </c>
      <c r="G149" s="402" t="s">
        <v>134</v>
      </c>
      <c r="H149" s="405">
        <v>44265</v>
      </c>
      <c r="I149" s="405">
        <v>44265</v>
      </c>
      <c r="J149" s="406" t="s">
        <v>427</v>
      </c>
    </row>
    <row r="150" spans="1:10" s="229" customFormat="1" ht="26.25" customHeight="1" x14ac:dyDescent="0.15">
      <c r="A150" s="228">
        <v>142</v>
      </c>
      <c r="B150" s="401" t="s">
        <v>367</v>
      </c>
      <c r="C150" s="402">
        <v>82</v>
      </c>
      <c r="D150" s="403" t="s">
        <v>395</v>
      </c>
      <c r="E150" s="403" t="s">
        <v>415</v>
      </c>
      <c r="F150" s="412">
        <v>38940</v>
      </c>
      <c r="G150" s="402" t="s">
        <v>134</v>
      </c>
      <c r="H150" s="405">
        <v>44267</v>
      </c>
      <c r="I150" s="405"/>
      <c r="J150" s="406"/>
    </row>
    <row r="151" spans="1:10" s="229" customFormat="1" ht="26.25" customHeight="1" x14ac:dyDescent="0.15">
      <c r="A151" s="228">
        <v>143</v>
      </c>
      <c r="B151" s="401" t="s">
        <v>368</v>
      </c>
      <c r="C151" s="402">
        <v>83</v>
      </c>
      <c r="D151" s="403" t="s">
        <v>395</v>
      </c>
      <c r="E151" s="403" t="s">
        <v>416</v>
      </c>
      <c r="F151" s="412">
        <v>38940</v>
      </c>
      <c r="G151" s="402" t="s">
        <v>134</v>
      </c>
      <c r="H151" s="405">
        <v>44267</v>
      </c>
      <c r="I151" s="405"/>
      <c r="J151" s="406"/>
    </row>
    <row r="152" spans="1:10" s="229" customFormat="1" ht="26.25" customHeight="1" x14ac:dyDescent="0.15">
      <c r="A152" s="228">
        <v>144</v>
      </c>
      <c r="B152" s="401" t="s">
        <v>364</v>
      </c>
      <c r="C152" s="402">
        <v>84</v>
      </c>
      <c r="D152" s="403" t="s">
        <v>395</v>
      </c>
      <c r="E152" s="403" t="s">
        <v>411</v>
      </c>
      <c r="F152" s="412">
        <v>38940</v>
      </c>
      <c r="G152" s="402" t="s">
        <v>134</v>
      </c>
      <c r="H152" s="405">
        <v>44267</v>
      </c>
      <c r="I152" s="405"/>
      <c r="J152" s="406"/>
    </row>
    <row r="153" spans="1:10" s="229" customFormat="1" ht="26.25" customHeight="1" x14ac:dyDescent="0.15">
      <c r="A153" s="228">
        <v>145</v>
      </c>
      <c r="B153" s="401" t="s">
        <v>369</v>
      </c>
      <c r="C153" s="402">
        <v>1172</v>
      </c>
      <c r="D153" s="403" t="s">
        <v>389</v>
      </c>
      <c r="E153" s="403" t="s">
        <v>255</v>
      </c>
      <c r="F153" s="412">
        <v>333704</v>
      </c>
      <c r="G153" s="402" t="s">
        <v>134</v>
      </c>
      <c r="H153" s="405">
        <v>44270</v>
      </c>
      <c r="I153" s="405"/>
      <c r="J153" s="406" t="s">
        <v>427</v>
      </c>
    </row>
    <row r="154" spans="1:10" s="229" customFormat="1" ht="26.25" customHeight="1" x14ac:dyDescent="0.15">
      <c r="A154" s="228">
        <v>146</v>
      </c>
      <c r="B154" s="401" t="s">
        <v>370</v>
      </c>
      <c r="C154" s="402">
        <v>2289</v>
      </c>
      <c r="D154" s="403" t="s">
        <v>396</v>
      </c>
      <c r="E154" s="403" t="s">
        <v>417</v>
      </c>
      <c r="F154" s="412">
        <v>1062896.28</v>
      </c>
      <c r="G154" s="402" t="s">
        <v>134</v>
      </c>
      <c r="H154" s="405">
        <v>44271</v>
      </c>
      <c r="I154" s="405">
        <v>44271</v>
      </c>
      <c r="J154" s="406" t="s">
        <v>427</v>
      </c>
    </row>
    <row r="155" spans="1:10" s="229" customFormat="1" ht="26.25" customHeight="1" x14ac:dyDescent="0.15">
      <c r="A155" s="228">
        <v>147</v>
      </c>
      <c r="B155" s="401" t="s">
        <v>371</v>
      </c>
      <c r="C155" s="402">
        <v>55</v>
      </c>
      <c r="D155" s="403" t="s">
        <v>397</v>
      </c>
      <c r="E155" s="403" t="s">
        <v>418</v>
      </c>
      <c r="F155" s="412">
        <v>234572.31</v>
      </c>
      <c r="G155" s="402" t="s">
        <v>134</v>
      </c>
      <c r="H155" s="405">
        <v>44271</v>
      </c>
      <c r="I155" s="405">
        <v>44271</v>
      </c>
      <c r="J155" s="406" t="s">
        <v>427</v>
      </c>
    </row>
    <row r="156" spans="1:10" s="229" customFormat="1" ht="26.25" customHeight="1" x14ac:dyDescent="0.15">
      <c r="A156" s="228">
        <v>148</v>
      </c>
      <c r="B156" s="401" t="s">
        <v>166</v>
      </c>
      <c r="C156" s="402">
        <v>56</v>
      </c>
      <c r="D156" s="403" t="s">
        <v>397</v>
      </c>
      <c r="E156" s="403" t="s">
        <v>418</v>
      </c>
      <c r="F156" s="412">
        <v>164591.89000000001</v>
      </c>
      <c r="G156" s="402" t="s">
        <v>134</v>
      </c>
      <c r="H156" s="405">
        <v>44271</v>
      </c>
      <c r="I156" s="405">
        <v>44271</v>
      </c>
      <c r="J156" s="406" t="s">
        <v>427</v>
      </c>
    </row>
    <row r="157" spans="1:10" s="229" customFormat="1" ht="26.25" customHeight="1" x14ac:dyDescent="0.15">
      <c r="A157" s="228">
        <v>149</v>
      </c>
      <c r="B157" s="401" t="s">
        <v>239</v>
      </c>
      <c r="C157" s="402">
        <v>14</v>
      </c>
      <c r="D157" s="403" t="s">
        <v>398</v>
      </c>
      <c r="E157" s="403" t="s">
        <v>415</v>
      </c>
      <c r="F157" s="412">
        <v>40262.74</v>
      </c>
      <c r="G157" s="402" t="s">
        <v>134</v>
      </c>
      <c r="H157" s="405">
        <v>44271</v>
      </c>
      <c r="I157" s="405"/>
      <c r="J157" s="406"/>
    </row>
    <row r="158" spans="1:10" s="229" customFormat="1" ht="26.25" customHeight="1" x14ac:dyDescent="0.15">
      <c r="A158" s="228">
        <v>150</v>
      </c>
      <c r="B158" s="401" t="s">
        <v>236</v>
      </c>
      <c r="C158" s="402">
        <v>15</v>
      </c>
      <c r="D158" s="403" t="s">
        <v>398</v>
      </c>
      <c r="E158" s="403" t="s">
        <v>416</v>
      </c>
      <c r="F158" s="412">
        <v>40262.74</v>
      </c>
      <c r="G158" s="402" t="s">
        <v>134</v>
      </c>
      <c r="H158" s="405">
        <v>44271</v>
      </c>
      <c r="I158" s="405"/>
      <c r="J158" s="406"/>
    </row>
    <row r="159" spans="1:10" s="229" customFormat="1" ht="26.25" customHeight="1" x14ac:dyDescent="0.15">
      <c r="A159" s="228">
        <v>151</v>
      </c>
      <c r="B159" s="401" t="s">
        <v>338</v>
      </c>
      <c r="C159" s="402">
        <v>16</v>
      </c>
      <c r="D159" s="403" t="s">
        <v>398</v>
      </c>
      <c r="E159" s="403" t="s">
        <v>411</v>
      </c>
      <c r="F159" s="412">
        <v>40262.74</v>
      </c>
      <c r="G159" s="402" t="s">
        <v>134</v>
      </c>
      <c r="H159" s="405">
        <v>44271</v>
      </c>
      <c r="I159" s="405"/>
      <c r="J159" s="406"/>
    </row>
    <row r="160" spans="1:10" s="229" customFormat="1" ht="26.25" customHeight="1" x14ac:dyDescent="0.15">
      <c r="A160" s="228">
        <v>152</v>
      </c>
      <c r="B160" s="401" t="s">
        <v>372</v>
      </c>
      <c r="C160" s="402">
        <v>187</v>
      </c>
      <c r="D160" s="403" t="s">
        <v>242</v>
      </c>
      <c r="E160" s="403" t="s">
        <v>178</v>
      </c>
      <c r="F160" s="412">
        <v>58793.5</v>
      </c>
      <c r="G160" s="402" t="s">
        <v>134</v>
      </c>
      <c r="H160" s="405">
        <v>44271</v>
      </c>
      <c r="I160" s="405">
        <v>44274</v>
      </c>
      <c r="J160" s="406"/>
    </row>
    <row r="161" spans="1:10" s="229" customFormat="1" ht="26.25" customHeight="1" x14ac:dyDescent="0.15">
      <c r="A161" s="228">
        <v>153</v>
      </c>
      <c r="B161" s="401" t="s">
        <v>373</v>
      </c>
      <c r="C161" s="402">
        <v>51</v>
      </c>
      <c r="D161" s="403" t="s">
        <v>250</v>
      </c>
      <c r="E161" s="403" t="s">
        <v>419</v>
      </c>
      <c r="F161" s="412">
        <v>45708</v>
      </c>
      <c r="G161" s="402" t="s">
        <v>134</v>
      </c>
      <c r="H161" s="405">
        <v>44272</v>
      </c>
      <c r="I161" s="405">
        <v>44273</v>
      </c>
      <c r="J161" s="406"/>
    </row>
    <row r="162" spans="1:10" s="229" customFormat="1" ht="26.25" customHeight="1" x14ac:dyDescent="0.15">
      <c r="A162" s="228">
        <v>154</v>
      </c>
      <c r="B162" s="401" t="s">
        <v>374</v>
      </c>
      <c r="C162" s="402">
        <v>518</v>
      </c>
      <c r="D162" s="403" t="s">
        <v>234</v>
      </c>
      <c r="E162" s="403" t="s">
        <v>178</v>
      </c>
      <c r="F162" s="412">
        <v>2112756.69</v>
      </c>
      <c r="G162" s="402" t="s">
        <v>134</v>
      </c>
      <c r="H162" s="405">
        <v>44272</v>
      </c>
      <c r="I162" s="405">
        <v>44272</v>
      </c>
      <c r="J162" s="406"/>
    </row>
    <row r="163" spans="1:10" s="229" customFormat="1" ht="26.25" customHeight="1" x14ac:dyDescent="0.15">
      <c r="A163" s="228">
        <v>155</v>
      </c>
      <c r="B163" s="401" t="s">
        <v>375</v>
      </c>
      <c r="C163" s="402">
        <v>55395</v>
      </c>
      <c r="D163" s="403" t="s">
        <v>386</v>
      </c>
      <c r="E163" s="403" t="s">
        <v>407</v>
      </c>
      <c r="F163" s="412">
        <v>1127000</v>
      </c>
      <c r="G163" s="402" t="s">
        <v>134</v>
      </c>
      <c r="H163" s="405">
        <v>44272</v>
      </c>
      <c r="I163" s="405">
        <v>44272</v>
      </c>
      <c r="J163" s="406" t="s">
        <v>428</v>
      </c>
    </row>
    <row r="164" spans="1:10" s="229" customFormat="1" ht="26.25" customHeight="1" x14ac:dyDescent="0.15">
      <c r="A164" s="228">
        <v>156</v>
      </c>
      <c r="B164" s="401" t="s">
        <v>376</v>
      </c>
      <c r="C164" s="402">
        <v>220</v>
      </c>
      <c r="D164" s="403" t="s">
        <v>399</v>
      </c>
      <c r="E164" s="403" t="s">
        <v>420</v>
      </c>
      <c r="F164" s="412">
        <v>180000</v>
      </c>
      <c r="G164" s="402" t="s">
        <v>134</v>
      </c>
      <c r="H164" s="405">
        <v>44272</v>
      </c>
      <c r="I164" s="405"/>
      <c r="J164" s="406"/>
    </row>
    <row r="165" spans="1:10" s="229" customFormat="1" ht="26.25" customHeight="1" x14ac:dyDescent="0.15">
      <c r="A165" s="228">
        <v>157</v>
      </c>
      <c r="B165" s="401" t="s">
        <v>377</v>
      </c>
      <c r="C165" s="402">
        <v>94</v>
      </c>
      <c r="D165" s="403" t="s">
        <v>400</v>
      </c>
      <c r="E165" s="403" t="s">
        <v>421</v>
      </c>
      <c r="F165" s="412">
        <v>3835</v>
      </c>
      <c r="G165" s="402" t="s">
        <v>134</v>
      </c>
      <c r="H165" s="405">
        <v>44274</v>
      </c>
      <c r="I165" s="405">
        <v>44274</v>
      </c>
      <c r="J165" s="406"/>
    </row>
    <row r="166" spans="1:10" s="229" customFormat="1" ht="26.25" customHeight="1" x14ac:dyDescent="0.15">
      <c r="A166" s="228">
        <v>158</v>
      </c>
      <c r="B166" s="401" t="s">
        <v>316</v>
      </c>
      <c r="C166" s="402">
        <v>40</v>
      </c>
      <c r="D166" s="403" t="s">
        <v>253</v>
      </c>
      <c r="E166" s="403" t="s">
        <v>254</v>
      </c>
      <c r="F166" s="412">
        <v>22524</v>
      </c>
      <c r="G166" s="402" t="s">
        <v>134</v>
      </c>
      <c r="H166" s="405">
        <v>44274</v>
      </c>
      <c r="I166" s="405">
        <v>44278</v>
      </c>
      <c r="J166" s="406" t="s">
        <v>427</v>
      </c>
    </row>
    <row r="167" spans="1:10" s="229" customFormat="1" ht="26.25" customHeight="1" x14ac:dyDescent="0.15">
      <c r="A167" s="228">
        <v>159</v>
      </c>
      <c r="B167" s="401" t="s">
        <v>260</v>
      </c>
      <c r="C167" s="402">
        <v>41</v>
      </c>
      <c r="D167" s="403" t="s">
        <v>253</v>
      </c>
      <c r="E167" s="403" t="s">
        <v>422</v>
      </c>
      <c r="F167" s="412">
        <v>115640</v>
      </c>
      <c r="G167" s="402" t="s">
        <v>134</v>
      </c>
      <c r="H167" s="405">
        <v>44274</v>
      </c>
      <c r="I167" s="405">
        <v>44278</v>
      </c>
      <c r="J167" s="406" t="s">
        <v>427</v>
      </c>
    </row>
    <row r="168" spans="1:10" s="229" customFormat="1" ht="26.25" customHeight="1" x14ac:dyDescent="0.15">
      <c r="A168" s="228">
        <v>160</v>
      </c>
      <c r="B168" s="401" t="s">
        <v>317</v>
      </c>
      <c r="C168" s="402">
        <v>42</v>
      </c>
      <c r="D168" s="403" t="s">
        <v>253</v>
      </c>
      <c r="E168" s="403" t="s">
        <v>254</v>
      </c>
      <c r="F168" s="412">
        <v>79238.28</v>
      </c>
      <c r="G168" s="402" t="s">
        <v>134</v>
      </c>
      <c r="H168" s="405">
        <v>44275</v>
      </c>
      <c r="I168" s="405">
        <v>44278</v>
      </c>
      <c r="J168" s="406" t="s">
        <v>427</v>
      </c>
    </row>
    <row r="169" spans="1:10" s="229" customFormat="1" ht="26.25" customHeight="1" x14ac:dyDescent="0.15">
      <c r="A169" s="228">
        <v>161</v>
      </c>
      <c r="B169" s="401" t="s">
        <v>378</v>
      </c>
      <c r="C169" s="402">
        <v>1480</v>
      </c>
      <c r="D169" s="403" t="s">
        <v>231</v>
      </c>
      <c r="E169" s="403" t="s">
        <v>232</v>
      </c>
      <c r="F169" s="412">
        <v>5379.99</v>
      </c>
      <c r="G169" s="402" t="s">
        <v>134</v>
      </c>
      <c r="H169" s="405">
        <v>44275</v>
      </c>
      <c r="I169" s="405"/>
      <c r="J169" s="406"/>
    </row>
    <row r="170" spans="1:10" s="229" customFormat="1" ht="26.25" customHeight="1" x14ac:dyDescent="0.15">
      <c r="A170" s="228">
        <v>162</v>
      </c>
      <c r="B170" s="401" t="s">
        <v>335</v>
      </c>
      <c r="C170" s="402">
        <v>188</v>
      </c>
      <c r="D170" s="403" t="s">
        <v>242</v>
      </c>
      <c r="E170" s="403" t="s">
        <v>178</v>
      </c>
      <c r="F170" s="412">
        <v>70298.5</v>
      </c>
      <c r="G170" s="402" t="s">
        <v>134</v>
      </c>
      <c r="H170" s="405">
        <v>44275</v>
      </c>
      <c r="I170" s="405">
        <v>44281</v>
      </c>
      <c r="J170" s="406"/>
    </row>
    <row r="171" spans="1:10" s="229" customFormat="1" ht="26.25" customHeight="1" x14ac:dyDescent="0.15">
      <c r="A171" s="228">
        <v>163</v>
      </c>
      <c r="B171" s="401" t="s">
        <v>318</v>
      </c>
      <c r="C171" s="402">
        <v>43</v>
      </c>
      <c r="D171" s="403" t="s">
        <v>401</v>
      </c>
      <c r="E171" s="403" t="s">
        <v>416</v>
      </c>
      <c r="F171" s="412">
        <v>37106.15</v>
      </c>
      <c r="G171" s="402" t="s">
        <v>134</v>
      </c>
      <c r="H171" s="405">
        <v>44278</v>
      </c>
      <c r="I171" s="405"/>
      <c r="J171" s="406"/>
    </row>
    <row r="172" spans="1:10" s="229" customFormat="1" ht="26.25" customHeight="1" x14ac:dyDescent="0.15">
      <c r="A172" s="228">
        <v>164</v>
      </c>
      <c r="B172" s="401" t="s">
        <v>237</v>
      </c>
      <c r="C172" s="402">
        <v>44</v>
      </c>
      <c r="D172" s="403" t="s">
        <v>401</v>
      </c>
      <c r="E172" s="403" t="s">
        <v>411</v>
      </c>
      <c r="F172" s="412">
        <v>37106.15</v>
      </c>
      <c r="G172" s="402" t="s">
        <v>134</v>
      </c>
      <c r="H172" s="405">
        <v>44278</v>
      </c>
      <c r="I172" s="405"/>
      <c r="J172" s="406"/>
    </row>
    <row r="173" spans="1:10" s="229" customFormat="1" ht="26.25" customHeight="1" x14ac:dyDescent="0.15">
      <c r="A173" s="228">
        <v>165</v>
      </c>
      <c r="B173" s="401" t="s">
        <v>249</v>
      </c>
      <c r="C173" s="402">
        <v>46</v>
      </c>
      <c r="D173" s="403" t="s">
        <v>401</v>
      </c>
      <c r="E173" s="403" t="s">
        <v>415</v>
      </c>
      <c r="F173" s="412">
        <v>37106.15</v>
      </c>
      <c r="G173" s="402" t="s">
        <v>134</v>
      </c>
      <c r="H173" s="405">
        <v>44278</v>
      </c>
      <c r="I173" s="405"/>
      <c r="J173" s="406"/>
    </row>
    <row r="174" spans="1:10" s="229" customFormat="1" ht="26.25" customHeight="1" x14ac:dyDescent="0.15">
      <c r="A174" s="228">
        <v>166</v>
      </c>
      <c r="B174" s="401" t="s">
        <v>379</v>
      </c>
      <c r="C174" s="402">
        <v>95</v>
      </c>
      <c r="D174" s="403" t="s">
        <v>400</v>
      </c>
      <c r="E174" s="403" t="s">
        <v>421</v>
      </c>
      <c r="F174" s="412">
        <v>1044.3</v>
      </c>
      <c r="G174" s="402" t="s">
        <v>134</v>
      </c>
      <c r="H174" s="405">
        <v>44278</v>
      </c>
      <c r="I174" s="405">
        <v>44278</v>
      </c>
      <c r="J174" s="406"/>
    </row>
    <row r="175" spans="1:10" s="229" customFormat="1" ht="26.25" customHeight="1" x14ac:dyDescent="0.15">
      <c r="A175" s="228">
        <v>167</v>
      </c>
      <c r="B175" s="401" t="s">
        <v>355</v>
      </c>
      <c r="C175" s="402">
        <v>5</v>
      </c>
      <c r="D175" s="403" t="s">
        <v>402</v>
      </c>
      <c r="E175" s="403" t="s">
        <v>423</v>
      </c>
      <c r="F175" s="412">
        <v>23181</v>
      </c>
      <c r="G175" s="402" t="s">
        <v>134</v>
      </c>
      <c r="H175" s="405">
        <v>44278</v>
      </c>
      <c r="I175" s="405">
        <v>44278</v>
      </c>
      <c r="J175" s="406"/>
    </row>
    <row r="176" spans="1:10" s="229" customFormat="1" ht="26.25" customHeight="1" x14ac:dyDescent="0.15">
      <c r="A176" s="228">
        <v>168</v>
      </c>
      <c r="B176" s="401" t="s">
        <v>248</v>
      </c>
      <c r="C176" s="402">
        <v>25</v>
      </c>
      <c r="D176" s="403" t="s">
        <v>403</v>
      </c>
      <c r="E176" s="403" t="s">
        <v>424</v>
      </c>
      <c r="F176" s="412">
        <v>1075415</v>
      </c>
      <c r="G176" s="402" t="s">
        <v>134</v>
      </c>
      <c r="H176" s="405">
        <v>44278</v>
      </c>
      <c r="I176" s="405">
        <v>44278</v>
      </c>
      <c r="J176" s="406"/>
    </row>
    <row r="177" spans="1:10" s="229" customFormat="1" ht="26.25" customHeight="1" x14ac:dyDescent="0.15">
      <c r="A177" s="228">
        <v>169</v>
      </c>
      <c r="B177" s="401" t="s">
        <v>380</v>
      </c>
      <c r="C177" s="402">
        <v>31</v>
      </c>
      <c r="D177" s="403" t="s">
        <v>404</v>
      </c>
      <c r="E177" s="403" t="s">
        <v>411</v>
      </c>
      <c r="F177" s="412">
        <v>88224.67</v>
      </c>
      <c r="G177" s="402" t="s">
        <v>134</v>
      </c>
      <c r="H177" s="405">
        <v>44278</v>
      </c>
      <c r="I177" s="405"/>
      <c r="J177" s="406"/>
    </row>
    <row r="178" spans="1:10" s="229" customFormat="1" ht="26.25" customHeight="1" x14ac:dyDescent="0.15">
      <c r="A178" s="228">
        <v>170</v>
      </c>
      <c r="B178" s="401" t="s">
        <v>381</v>
      </c>
      <c r="C178" s="402">
        <v>159</v>
      </c>
      <c r="D178" s="403" t="s">
        <v>405</v>
      </c>
      <c r="E178" s="403" t="s">
        <v>425</v>
      </c>
      <c r="F178" s="412">
        <v>25200</v>
      </c>
      <c r="G178" s="402" t="s">
        <v>134</v>
      </c>
      <c r="H178" s="405">
        <v>44280</v>
      </c>
      <c r="I178" s="405"/>
      <c r="J178" s="406"/>
    </row>
    <row r="179" spans="1:10" s="229" customFormat="1" ht="26.25" customHeight="1" x14ac:dyDescent="0.15">
      <c r="A179" s="228">
        <v>171</v>
      </c>
      <c r="B179" s="401" t="s">
        <v>382</v>
      </c>
      <c r="C179" s="402">
        <v>192</v>
      </c>
      <c r="D179" s="403" t="s">
        <v>242</v>
      </c>
      <c r="E179" s="403" t="s">
        <v>178</v>
      </c>
      <c r="F179" s="412">
        <v>291610.31</v>
      </c>
      <c r="G179" s="402" t="s">
        <v>134</v>
      </c>
      <c r="H179" s="405">
        <v>44281</v>
      </c>
      <c r="I179" s="405">
        <v>44281</v>
      </c>
      <c r="J179" s="406"/>
    </row>
    <row r="180" spans="1:10" s="229" customFormat="1" ht="26.25" customHeight="1" x14ac:dyDescent="0.15">
      <c r="A180" s="228">
        <v>172</v>
      </c>
      <c r="B180" s="401" t="s">
        <v>383</v>
      </c>
      <c r="C180" s="402">
        <v>1678</v>
      </c>
      <c r="D180" s="403" t="s">
        <v>235</v>
      </c>
      <c r="E180" s="403" t="s">
        <v>426</v>
      </c>
      <c r="F180" s="412">
        <v>4993.76</v>
      </c>
      <c r="G180" s="402" t="s">
        <v>134</v>
      </c>
      <c r="H180" s="405">
        <v>44281</v>
      </c>
      <c r="I180" s="405"/>
      <c r="J180" s="406"/>
    </row>
    <row r="181" spans="1:10" s="229" customFormat="1" ht="26.25" customHeight="1" x14ac:dyDescent="0.15">
      <c r="A181" s="228">
        <v>173</v>
      </c>
      <c r="B181" s="401" t="s">
        <v>384</v>
      </c>
      <c r="C181" s="402">
        <v>428</v>
      </c>
      <c r="D181" s="403" t="s">
        <v>406</v>
      </c>
      <c r="E181" s="403" t="s">
        <v>233</v>
      </c>
      <c r="F181" s="412">
        <v>23128</v>
      </c>
      <c r="G181" s="402" t="s">
        <v>134</v>
      </c>
      <c r="H181" s="405">
        <v>44284</v>
      </c>
      <c r="I181" s="405">
        <v>44284</v>
      </c>
      <c r="J181" s="406"/>
    </row>
    <row r="182" spans="1:10" s="275" customFormat="1" ht="26.25" customHeight="1" x14ac:dyDescent="0.15">
      <c r="A182" s="228">
        <v>174</v>
      </c>
      <c r="B182" s="401" t="s">
        <v>318</v>
      </c>
      <c r="C182" s="402">
        <v>43</v>
      </c>
      <c r="D182" s="403" t="s">
        <v>253</v>
      </c>
      <c r="E182" s="403" t="s">
        <v>254</v>
      </c>
      <c r="F182" s="412">
        <v>168519</v>
      </c>
      <c r="G182" s="402" t="s">
        <v>134</v>
      </c>
      <c r="H182" s="405">
        <v>44284</v>
      </c>
      <c r="I182" s="415">
        <v>44285</v>
      </c>
      <c r="J182" s="406" t="s">
        <v>427</v>
      </c>
    </row>
    <row r="183" spans="1:10" s="275" customFormat="1" ht="26.25" customHeight="1" x14ac:dyDescent="0.15">
      <c r="A183" s="228">
        <v>175</v>
      </c>
      <c r="B183" s="401" t="s">
        <v>237</v>
      </c>
      <c r="C183" s="402">
        <v>44</v>
      </c>
      <c r="D183" s="403" t="s">
        <v>253</v>
      </c>
      <c r="E183" s="403" t="s">
        <v>254</v>
      </c>
      <c r="F183" s="412">
        <v>2174.62</v>
      </c>
      <c r="G183" s="402" t="s">
        <v>134</v>
      </c>
      <c r="H183" s="405">
        <v>44284</v>
      </c>
      <c r="I183" s="415">
        <v>44285</v>
      </c>
      <c r="J183" s="406" t="s">
        <v>427</v>
      </c>
    </row>
    <row r="184" spans="1:10" s="275" customFormat="1" ht="26.25" customHeight="1" x14ac:dyDescent="0.15">
      <c r="A184" s="228">
        <v>176</v>
      </c>
      <c r="B184" s="401" t="s">
        <v>256</v>
      </c>
      <c r="C184" s="402">
        <v>45</v>
      </c>
      <c r="D184" s="403" t="s">
        <v>253</v>
      </c>
      <c r="E184" s="403" t="s">
        <v>254</v>
      </c>
      <c r="F184" s="412">
        <v>18680.009999999998</v>
      </c>
      <c r="G184" s="402" t="s">
        <v>134</v>
      </c>
      <c r="H184" s="405">
        <v>44284</v>
      </c>
      <c r="I184" s="415">
        <v>44285</v>
      </c>
      <c r="J184" s="416" t="s">
        <v>427</v>
      </c>
    </row>
    <row r="185" spans="1:10" s="275" customFormat="1" ht="26.25" customHeight="1" x14ac:dyDescent="0.15">
      <c r="A185" s="228">
        <v>177</v>
      </c>
      <c r="B185" s="401" t="s">
        <v>385</v>
      </c>
      <c r="C185" s="402">
        <v>193</v>
      </c>
      <c r="D185" s="403" t="s">
        <v>242</v>
      </c>
      <c r="E185" s="403" t="s">
        <v>178</v>
      </c>
      <c r="F185" s="412">
        <v>58764</v>
      </c>
      <c r="G185" s="402" t="s">
        <v>134</v>
      </c>
      <c r="H185" s="405">
        <v>44285</v>
      </c>
      <c r="I185" s="415">
        <v>44285</v>
      </c>
      <c r="J185" s="416"/>
    </row>
    <row r="186" spans="1:10" s="275" customFormat="1" ht="26.25" customHeight="1" x14ac:dyDescent="0.15">
      <c r="A186" s="228">
        <v>178</v>
      </c>
      <c r="B186" s="401" t="s">
        <v>312</v>
      </c>
      <c r="C186" s="402">
        <v>157</v>
      </c>
      <c r="D186" s="403" t="s">
        <v>177</v>
      </c>
      <c r="E186" s="403" t="s">
        <v>178</v>
      </c>
      <c r="F186" s="412">
        <v>90211.41</v>
      </c>
      <c r="G186" s="402" t="s">
        <v>134</v>
      </c>
      <c r="H186" s="405">
        <v>44285</v>
      </c>
      <c r="I186" s="415">
        <v>44285</v>
      </c>
      <c r="J186" s="416"/>
    </row>
    <row r="187" spans="1:10" s="230" customFormat="1" ht="26.25" customHeight="1" thickBot="1" x14ac:dyDescent="0.3">
      <c r="A187" s="231"/>
      <c r="B187" s="232"/>
      <c r="C187" s="233"/>
      <c r="D187" s="234"/>
      <c r="E187" s="235" t="s">
        <v>79</v>
      </c>
      <c r="F187" s="236">
        <f>SUM(F9:F186)</f>
        <v>39337468.279999994</v>
      </c>
      <c r="G187" s="233"/>
      <c r="H187" s="237"/>
      <c r="I187" s="237"/>
      <c r="J187" s="238"/>
    </row>
    <row r="188" spans="1:10" s="230" customFormat="1" ht="26.25" customHeight="1" x14ac:dyDescent="0.2">
      <c r="A188" s="244"/>
      <c r="B188" s="244"/>
      <c r="C188" s="244"/>
      <c r="D188" s="244"/>
      <c r="E188" s="208"/>
      <c r="F188" s="208"/>
      <c r="G188" s="208"/>
      <c r="H188" s="208"/>
      <c r="I188" s="208"/>
      <c r="J188" s="208"/>
    </row>
    <row r="189" spans="1:10" s="230" customFormat="1" ht="26.25" customHeight="1" x14ac:dyDescent="0.25">
      <c r="A189" s="244"/>
      <c r="B189" s="622" t="s">
        <v>341</v>
      </c>
      <c r="C189" s="622"/>
      <c r="D189" s="431">
        <f>+F187</f>
        <v>39337468.279999994</v>
      </c>
      <c r="E189" s="208"/>
      <c r="F189" s="208"/>
      <c r="G189" s="208"/>
      <c r="H189" s="208"/>
      <c r="I189" s="208"/>
      <c r="J189" s="208"/>
    </row>
    <row r="190" spans="1:10" s="230" customFormat="1" ht="26.25" customHeight="1" x14ac:dyDescent="0.25">
      <c r="A190" s="244"/>
      <c r="B190" s="622" t="s">
        <v>117</v>
      </c>
      <c r="C190" s="622"/>
      <c r="D190" s="431">
        <f>+F188+H225</f>
        <v>380208.10000000003</v>
      </c>
      <c r="E190" s="208"/>
      <c r="F190" s="208"/>
      <c r="G190" s="208"/>
      <c r="H190" s="208"/>
      <c r="I190" s="208"/>
      <c r="J190" s="208"/>
    </row>
    <row r="191" spans="1:10" s="230" customFormat="1" ht="26.25" customHeight="1" x14ac:dyDescent="0.2">
      <c r="A191" s="244"/>
      <c r="B191" s="622" t="s">
        <v>342</v>
      </c>
      <c r="C191" s="622"/>
      <c r="D191" s="432">
        <f>SUM(D189:D190)</f>
        <v>39717676.379999995</v>
      </c>
      <c r="E191" s="208"/>
      <c r="F191" s="208"/>
      <c r="G191" s="208"/>
      <c r="H191" s="208"/>
      <c r="I191" s="208"/>
      <c r="J191" s="208"/>
    </row>
    <row r="192" spans="1:10" s="230" customFormat="1" ht="26.25" customHeight="1" x14ac:dyDescent="0.2">
      <c r="A192" s="244"/>
      <c r="B192" s="244"/>
      <c r="C192" s="244"/>
      <c r="D192" s="244"/>
      <c r="E192" s="239"/>
      <c r="F192" s="208"/>
      <c r="G192" s="240"/>
      <c r="H192" s="241"/>
      <c r="I192" s="241"/>
      <c r="J192" s="242"/>
    </row>
    <row r="193" spans="1:12" ht="26.25" customHeight="1" x14ac:dyDescent="0.2">
      <c r="A193" s="208"/>
      <c r="B193" s="208"/>
      <c r="C193" s="208"/>
      <c r="D193" s="208"/>
      <c r="E193" s="208"/>
      <c r="F193" s="208"/>
      <c r="G193" s="208"/>
      <c r="H193" s="208"/>
      <c r="I193" s="208"/>
    </row>
    <row r="194" spans="1:12" ht="26.25" customHeight="1" x14ac:dyDescent="0.2">
      <c r="A194" s="208"/>
      <c r="B194" s="208"/>
      <c r="C194" s="208"/>
      <c r="D194" s="208"/>
      <c r="E194" s="208"/>
      <c r="F194" s="208"/>
      <c r="G194" s="208"/>
      <c r="H194" s="208"/>
      <c r="I194" s="208"/>
    </row>
    <row r="195" spans="1:12" ht="26.25" customHeight="1" x14ac:dyDescent="0.2">
      <c r="A195" s="208"/>
      <c r="B195" s="208"/>
      <c r="C195" s="208"/>
      <c r="D195" s="208"/>
      <c r="E195" s="208"/>
      <c r="F195" s="208"/>
      <c r="G195" s="208"/>
      <c r="H195" s="208"/>
      <c r="I195" s="208"/>
    </row>
    <row r="196" spans="1:12" ht="26.25" customHeight="1" x14ac:dyDescent="0.2">
      <c r="A196" s="208"/>
      <c r="B196" s="208"/>
      <c r="C196" s="208"/>
      <c r="D196" s="208"/>
      <c r="E196" s="208"/>
      <c r="F196" s="208"/>
      <c r="G196" s="208"/>
      <c r="H196" s="208"/>
      <c r="I196" s="208"/>
      <c r="J196" s="278"/>
    </row>
    <row r="197" spans="1:12" ht="26.25" customHeight="1" x14ac:dyDescent="0.2">
      <c r="A197" s="208"/>
      <c r="B197" s="208"/>
      <c r="C197" s="208"/>
      <c r="D197" s="621" t="s">
        <v>118</v>
      </c>
      <c r="E197" s="621"/>
      <c r="F197" s="621"/>
      <c r="G197" s="621"/>
      <c r="H197" s="621"/>
      <c r="I197" s="621"/>
      <c r="J197" s="278"/>
      <c r="K197" s="270"/>
      <c r="L197" s="270"/>
    </row>
    <row r="198" spans="1:12" ht="26.25" customHeight="1" x14ac:dyDescent="0.2">
      <c r="A198" s="208"/>
      <c r="B198" s="208"/>
      <c r="C198" s="208"/>
      <c r="D198" s="621" t="s">
        <v>119</v>
      </c>
      <c r="E198" s="621"/>
      <c r="F198" s="621"/>
      <c r="G198" s="621"/>
      <c r="H198" s="621"/>
      <c r="I198" s="621"/>
      <c r="J198" s="278"/>
      <c r="K198" s="270"/>
      <c r="L198" s="270"/>
    </row>
    <row r="199" spans="1:12" ht="26.25" customHeight="1" x14ac:dyDescent="0.2">
      <c r="A199" s="208"/>
      <c r="B199" s="208"/>
      <c r="C199" s="208"/>
      <c r="D199" s="621" t="s">
        <v>275</v>
      </c>
      <c r="E199" s="621"/>
      <c r="F199" s="621"/>
      <c r="G199" s="621"/>
      <c r="H199" s="621"/>
      <c r="I199" s="621"/>
      <c r="J199" s="278"/>
    </row>
    <row r="200" spans="1:12" ht="26.25" customHeight="1" x14ac:dyDescent="0.2">
      <c r="A200" s="208"/>
      <c r="B200" s="208"/>
      <c r="C200" s="208"/>
      <c r="D200" s="621" t="s">
        <v>296</v>
      </c>
      <c r="E200" s="621"/>
      <c r="F200" s="621"/>
      <c r="G200" s="621"/>
      <c r="H200" s="621"/>
      <c r="I200" s="621"/>
      <c r="J200" s="278"/>
    </row>
    <row r="201" spans="1:12" ht="26.25" customHeight="1" x14ac:dyDescent="0.2">
      <c r="A201" s="208"/>
      <c r="B201" s="208"/>
      <c r="C201" s="208"/>
      <c r="D201" s="208"/>
      <c r="E201" s="49" t="s">
        <v>27</v>
      </c>
      <c r="F201" s="417" t="s">
        <v>26</v>
      </c>
      <c r="G201" s="418"/>
      <c r="H201" s="419" t="s">
        <v>79</v>
      </c>
      <c r="I201" s="208"/>
      <c r="J201" s="278"/>
    </row>
    <row r="202" spans="1:12" ht="26.25" customHeight="1" x14ac:dyDescent="0.2">
      <c r="A202" s="208"/>
      <c r="B202" s="208"/>
      <c r="C202" s="208"/>
      <c r="D202" s="208"/>
      <c r="E202" s="49"/>
      <c r="F202" s="420">
        <v>2017</v>
      </c>
      <c r="G202" s="420">
        <v>2016</v>
      </c>
      <c r="H202" s="419"/>
      <c r="I202" s="208"/>
      <c r="J202" s="278"/>
    </row>
    <row r="203" spans="1:12" ht="26.25" customHeight="1" x14ac:dyDescent="0.2">
      <c r="A203" s="208"/>
      <c r="B203" s="208"/>
      <c r="C203" s="208"/>
      <c r="D203" s="208"/>
      <c r="E203" s="421" t="s">
        <v>58</v>
      </c>
      <c r="F203" s="422">
        <v>0</v>
      </c>
      <c r="G203" s="423">
        <v>500</v>
      </c>
      <c r="H203" s="423">
        <f t="shared" ref="H203:H224" si="0">SUM(F203:G203)</f>
        <v>500</v>
      </c>
      <c r="I203" s="208"/>
      <c r="J203" s="279"/>
    </row>
    <row r="204" spans="1:12" ht="26.25" customHeight="1" x14ac:dyDescent="0.2">
      <c r="A204" s="208"/>
      <c r="B204" s="208"/>
      <c r="C204" s="208"/>
      <c r="D204" s="208"/>
      <c r="E204" s="424" t="s">
        <v>61</v>
      </c>
      <c r="F204" s="425">
        <v>0</v>
      </c>
      <c r="G204" s="426">
        <v>3675.42</v>
      </c>
      <c r="H204" s="423">
        <f t="shared" si="0"/>
        <v>3675.42</v>
      </c>
      <c r="I204" s="208"/>
      <c r="J204" s="279"/>
    </row>
    <row r="205" spans="1:12" ht="26.25" customHeight="1" x14ac:dyDescent="0.2">
      <c r="A205" s="208"/>
      <c r="B205" s="208"/>
      <c r="C205" s="208"/>
      <c r="D205" s="208"/>
      <c r="E205" s="424" t="s">
        <v>62</v>
      </c>
      <c r="F205" s="425">
        <v>0</v>
      </c>
      <c r="G205" s="426">
        <v>20000</v>
      </c>
      <c r="H205" s="423">
        <f t="shared" si="0"/>
        <v>20000</v>
      </c>
      <c r="I205" s="208"/>
    </row>
    <row r="206" spans="1:12" ht="26.25" customHeight="1" x14ac:dyDescent="0.2">
      <c r="A206" s="208"/>
      <c r="B206" s="208"/>
      <c r="C206" s="208"/>
      <c r="D206" s="208"/>
      <c r="E206" s="424" t="s">
        <v>63</v>
      </c>
      <c r="F206" s="427">
        <v>20158.2</v>
      </c>
      <c r="G206" s="423">
        <v>28300</v>
      </c>
      <c r="H206" s="423">
        <f t="shared" si="0"/>
        <v>48458.2</v>
      </c>
      <c r="I206" s="208"/>
    </row>
    <row r="207" spans="1:12" ht="26.25" customHeight="1" x14ac:dyDescent="0.2">
      <c r="A207" s="208"/>
      <c r="B207" s="208"/>
      <c r="C207" s="208"/>
      <c r="D207" s="208"/>
      <c r="E207" s="424" t="s">
        <v>28</v>
      </c>
      <c r="F207" s="425">
        <v>0</v>
      </c>
      <c r="G207" s="426">
        <v>8284.16</v>
      </c>
      <c r="H207" s="423">
        <f t="shared" si="0"/>
        <v>8284.16</v>
      </c>
      <c r="I207" s="208"/>
    </row>
    <row r="208" spans="1:12" ht="26.25" customHeight="1" x14ac:dyDescent="0.2">
      <c r="A208" s="208"/>
      <c r="B208" s="208"/>
      <c r="C208" s="208"/>
      <c r="D208" s="208"/>
      <c r="E208" s="421" t="s">
        <v>59</v>
      </c>
      <c r="F208" s="425">
        <v>0</v>
      </c>
      <c r="G208" s="428">
        <v>12108</v>
      </c>
      <c r="H208" s="423">
        <f t="shared" si="0"/>
        <v>12108</v>
      </c>
      <c r="I208" s="208"/>
    </row>
    <row r="209" spans="1:9" ht="26.25" customHeight="1" x14ac:dyDescent="0.2">
      <c r="A209" s="208"/>
      <c r="B209" s="208"/>
      <c r="C209" s="208"/>
      <c r="D209" s="208"/>
      <c r="E209" s="421" t="s">
        <v>60</v>
      </c>
      <c r="F209" s="425">
        <v>0</v>
      </c>
      <c r="G209" s="428">
        <v>14160</v>
      </c>
      <c r="H209" s="423">
        <f t="shared" si="0"/>
        <v>14160</v>
      </c>
      <c r="I209" s="208"/>
    </row>
    <row r="210" spans="1:9" ht="26.25" customHeight="1" x14ac:dyDescent="0.2">
      <c r="A210" s="208"/>
      <c r="B210" s="208"/>
      <c r="C210" s="208"/>
      <c r="D210" s="208"/>
      <c r="E210" s="421" t="s">
        <v>64</v>
      </c>
      <c r="F210" s="428">
        <v>26000</v>
      </c>
      <c r="G210" s="425">
        <v>0</v>
      </c>
      <c r="H210" s="423">
        <f t="shared" si="0"/>
        <v>26000</v>
      </c>
      <c r="I210" s="208"/>
    </row>
    <row r="211" spans="1:9" ht="26.25" customHeight="1" x14ac:dyDescent="0.2">
      <c r="A211" s="208"/>
      <c r="B211" s="208"/>
      <c r="C211" s="208"/>
      <c r="D211" s="208"/>
      <c r="E211" s="421" t="s">
        <v>65</v>
      </c>
      <c r="F211" s="427">
        <v>28527.360000000001</v>
      </c>
      <c r="G211" s="425">
        <v>0</v>
      </c>
      <c r="H211" s="423">
        <f t="shared" si="0"/>
        <v>28527.360000000001</v>
      </c>
      <c r="I211" s="208"/>
    </row>
    <row r="212" spans="1:9" ht="26.25" customHeight="1" x14ac:dyDescent="0.2">
      <c r="A212" s="208"/>
      <c r="B212" s="208"/>
      <c r="C212" s="208"/>
      <c r="D212" s="208"/>
      <c r="E212" s="421" t="s">
        <v>66</v>
      </c>
      <c r="F212" s="427">
        <v>22345</v>
      </c>
      <c r="G212" s="425">
        <v>0</v>
      </c>
      <c r="H212" s="423">
        <f t="shared" si="0"/>
        <v>22345</v>
      </c>
      <c r="I212" s="208"/>
    </row>
    <row r="213" spans="1:9" ht="26.25" customHeight="1" x14ac:dyDescent="0.2">
      <c r="A213" s="208"/>
      <c r="B213" s="208"/>
      <c r="C213" s="208"/>
      <c r="D213" s="208"/>
      <c r="E213" s="421" t="s">
        <v>67</v>
      </c>
      <c r="F213" s="427">
        <v>15528.8</v>
      </c>
      <c r="G213" s="425">
        <v>0</v>
      </c>
      <c r="H213" s="423">
        <f t="shared" si="0"/>
        <v>15528.8</v>
      </c>
      <c r="I213" s="208"/>
    </row>
    <row r="214" spans="1:9" ht="26.25" customHeight="1" x14ac:dyDescent="0.2">
      <c r="A214" s="208"/>
      <c r="B214" s="208"/>
      <c r="C214" s="208"/>
      <c r="D214" s="208"/>
      <c r="E214" s="421" t="s">
        <v>68</v>
      </c>
      <c r="F214" s="427">
        <f>4000+1200</f>
        <v>5200</v>
      </c>
      <c r="G214" s="425">
        <v>0</v>
      </c>
      <c r="H214" s="423">
        <f t="shared" si="0"/>
        <v>5200</v>
      </c>
      <c r="I214" s="208"/>
    </row>
    <row r="215" spans="1:9" ht="26.25" customHeight="1" x14ac:dyDescent="0.2">
      <c r="A215" s="208"/>
      <c r="B215" s="208"/>
      <c r="C215" s="208"/>
      <c r="D215" s="208"/>
      <c r="E215" s="421" t="s">
        <v>69</v>
      </c>
      <c r="F215" s="427">
        <v>9145.2999999999993</v>
      </c>
      <c r="G215" s="425">
        <v>0</v>
      </c>
      <c r="H215" s="423">
        <f t="shared" si="0"/>
        <v>9145.2999999999993</v>
      </c>
      <c r="I215" s="208"/>
    </row>
    <row r="216" spans="1:9" ht="26.25" customHeight="1" x14ac:dyDescent="0.2">
      <c r="A216" s="208"/>
      <c r="B216" s="208"/>
      <c r="C216" s="208"/>
      <c r="D216" s="208"/>
      <c r="E216" s="421" t="s">
        <v>70</v>
      </c>
      <c r="F216" s="427">
        <f>146+832+400</f>
        <v>1378</v>
      </c>
      <c r="G216" s="425">
        <v>0</v>
      </c>
      <c r="H216" s="423">
        <f t="shared" si="0"/>
        <v>1378</v>
      </c>
      <c r="I216" s="208"/>
    </row>
    <row r="217" spans="1:9" ht="26.25" customHeight="1" x14ac:dyDescent="0.2">
      <c r="A217" s="208"/>
      <c r="B217" s="208"/>
      <c r="C217" s="208"/>
      <c r="D217" s="208"/>
      <c r="E217" s="421" t="s">
        <v>71</v>
      </c>
      <c r="F217" s="427">
        <v>8500</v>
      </c>
      <c r="G217" s="425">
        <v>0</v>
      </c>
      <c r="H217" s="423">
        <f t="shared" si="0"/>
        <v>8500</v>
      </c>
      <c r="I217" s="208"/>
    </row>
    <row r="218" spans="1:9" ht="26.25" customHeight="1" x14ac:dyDescent="0.2">
      <c r="A218" s="208"/>
      <c r="B218" s="208"/>
      <c r="C218" s="208"/>
      <c r="D218" s="208"/>
      <c r="E218" s="421" t="s">
        <v>72</v>
      </c>
      <c r="F218" s="427">
        <v>13227.38</v>
      </c>
      <c r="G218" s="425">
        <v>0</v>
      </c>
      <c r="H218" s="423">
        <f t="shared" si="0"/>
        <v>13227.38</v>
      </c>
      <c r="I218" s="208"/>
    </row>
    <row r="219" spans="1:9" ht="26.25" customHeight="1" x14ac:dyDescent="0.2">
      <c r="A219" s="208"/>
      <c r="B219" s="208"/>
      <c r="C219" s="208"/>
      <c r="D219" s="208"/>
      <c r="E219" s="421" t="s">
        <v>73</v>
      </c>
      <c r="F219" s="427">
        <v>8405</v>
      </c>
      <c r="G219" s="425">
        <v>0</v>
      </c>
      <c r="H219" s="423">
        <f t="shared" si="0"/>
        <v>8405</v>
      </c>
      <c r="I219" s="208"/>
    </row>
    <row r="220" spans="1:9" ht="26.25" customHeight="1" x14ac:dyDescent="0.2">
      <c r="A220" s="208"/>
      <c r="B220" s="208"/>
      <c r="C220" s="208"/>
      <c r="D220" s="208"/>
      <c r="E220" s="421" t="s">
        <v>74</v>
      </c>
      <c r="F220" s="427">
        <v>61000</v>
      </c>
      <c r="G220" s="425">
        <v>0</v>
      </c>
      <c r="H220" s="423">
        <f t="shared" si="0"/>
        <v>61000</v>
      </c>
      <c r="I220" s="208"/>
    </row>
    <row r="221" spans="1:9" ht="26.25" customHeight="1" x14ac:dyDescent="0.2">
      <c r="A221" s="208"/>
      <c r="B221" s="208"/>
      <c r="C221" s="208"/>
      <c r="D221" s="208"/>
      <c r="E221" s="421" t="s">
        <v>75</v>
      </c>
      <c r="F221" s="427">
        <v>26000</v>
      </c>
      <c r="G221" s="425">
        <v>0</v>
      </c>
      <c r="H221" s="423">
        <f t="shared" si="0"/>
        <v>26000</v>
      </c>
      <c r="I221" s="208"/>
    </row>
    <row r="222" spans="1:9" ht="26.25" customHeight="1" x14ac:dyDescent="0.2">
      <c r="A222" s="208"/>
      <c r="B222" s="208"/>
      <c r="C222" s="208"/>
      <c r="D222" s="208"/>
      <c r="E222" s="421" t="s">
        <v>76</v>
      </c>
      <c r="F222" s="427">
        <v>5500</v>
      </c>
      <c r="G222" s="425">
        <v>0</v>
      </c>
      <c r="H222" s="423">
        <f t="shared" si="0"/>
        <v>5500</v>
      </c>
      <c r="I222" s="208"/>
    </row>
    <row r="223" spans="1:9" ht="26.25" customHeight="1" x14ac:dyDescent="0.2">
      <c r="A223" s="208"/>
      <c r="B223" s="208"/>
      <c r="C223" s="208"/>
      <c r="D223" s="208"/>
      <c r="E223" s="421" t="s">
        <v>77</v>
      </c>
      <c r="F223" s="427">
        <v>28450.28</v>
      </c>
      <c r="G223" s="425">
        <v>0</v>
      </c>
      <c r="H223" s="423">
        <f t="shared" si="0"/>
        <v>28450.28</v>
      </c>
      <c r="I223" s="208"/>
    </row>
    <row r="224" spans="1:9" ht="26.25" customHeight="1" x14ac:dyDescent="0.2">
      <c r="A224" s="208"/>
      <c r="B224" s="208"/>
      <c r="C224" s="208"/>
      <c r="D224" s="208"/>
      <c r="E224" s="421" t="s">
        <v>78</v>
      </c>
      <c r="F224" s="427">
        <v>13815.2</v>
      </c>
      <c r="G224" s="425">
        <v>0</v>
      </c>
      <c r="H224" s="423">
        <f t="shared" si="0"/>
        <v>13815.2</v>
      </c>
      <c r="I224" s="208"/>
    </row>
    <row r="225" spans="1:9" ht="26.25" customHeight="1" x14ac:dyDescent="0.2">
      <c r="A225" s="208"/>
      <c r="B225" s="208"/>
      <c r="C225" s="208"/>
      <c r="D225" s="208"/>
      <c r="E225" s="429" t="s">
        <v>95</v>
      </c>
      <c r="F225" s="430">
        <f>SUM(F203:F224)</f>
        <v>293180.52</v>
      </c>
      <c r="G225" s="430">
        <f>SUM(G203:G224)</f>
        <v>87027.58</v>
      </c>
      <c r="H225" s="430">
        <f>SUM(H203:H224)</f>
        <v>380208.10000000003</v>
      </c>
      <c r="I225" s="208"/>
    </row>
  </sheetData>
  <mergeCells count="11">
    <mergeCell ref="A1:J1"/>
    <mergeCell ref="A2:J2"/>
    <mergeCell ref="A3:J3"/>
    <mergeCell ref="A4:J4"/>
    <mergeCell ref="D200:I200"/>
    <mergeCell ref="D198:I198"/>
    <mergeCell ref="D197:I197"/>
    <mergeCell ref="D199:I199"/>
    <mergeCell ref="B189:C189"/>
    <mergeCell ref="B190:C190"/>
    <mergeCell ref="B191:C191"/>
  </mergeCells>
  <hyperlinks>
    <hyperlink ref="D191" location="'ESTADO DE SITUACION'!C25" display="'ESTADO DE SITUACION'!C25"/>
  </hyperlinks>
  <pageMargins left="0.23" right="0.17" top="0.32" bottom="0.27" header="0.3" footer="0.3"/>
  <pageSetup scale="67" orientation="landscape" r:id="rId1"/>
  <rowBreaks count="2" manualBreakCount="2">
    <brk id="144" max="9" man="1"/>
    <brk id="192" max="16383" man="1"/>
  </rowBreaks>
  <colBreaks count="1" manualBreakCount="1">
    <brk id="1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7:T14"/>
  <sheetViews>
    <sheetView workbookViewId="0">
      <selection activeCell="C18" sqref="C18"/>
    </sheetView>
  </sheetViews>
  <sheetFormatPr baseColWidth="10" defaultRowHeight="12.75" x14ac:dyDescent="0.2"/>
  <cols>
    <col min="1" max="1" width="11.42578125" customWidth="1"/>
    <col min="2" max="2" width="13.7109375" bestFit="1" customWidth="1"/>
    <col min="3" max="3" width="13.7109375" customWidth="1"/>
    <col min="4" max="4" width="14.42578125" customWidth="1"/>
    <col min="5" max="5" width="13.85546875" hidden="1" customWidth="1"/>
    <col min="6" max="13" width="11.42578125" hidden="1" customWidth="1"/>
    <col min="14" max="14" width="14" customWidth="1"/>
    <col min="15" max="15" width="14.7109375" customWidth="1"/>
    <col min="16" max="16" width="13.7109375" bestFit="1" customWidth="1"/>
    <col min="17" max="256" width="9.140625" customWidth="1"/>
  </cols>
  <sheetData>
    <row r="7" spans="1:20" ht="15" x14ac:dyDescent="0.25">
      <c r="A7" s="623" t="s">
        <v>276</v>
      </c>
      <c r="B7" s="623"/>
      <c r="C7" s="623"/>
      <c r="D7" s="623"/>
      <c r="E7" s="623"/>
      <c r="F7" s="623"/>
      <c r="G7" s="623"/>
      <c r="H7" s="623"/>
      <c r="I7" s="623"/>
      <c r="J7" s="623"/>
      <c r="K7" s="623"/>
      <c r="L7" s="623"/>
      <c r="M7" s="623"/>
      <c r="N7" s="623"/>
      <c r="O7" s="623"/>
      <c r="P7" s="273"/>
      <c r="Q7" s="273"/>
      <c r="R7" s="273"/>
      <c r="S7" s="273"/>
      <c r="T7" s="273"/>
    </row>
    <row r="8" spans="1:20" ht="15" x14ac:dyDescent="0.25">
      <c r="A8" s="623" t="s">
        <v>430</v>
      </c>
      <c r="B8" s="623"/>
      <c r="C8" s="623"/>
      <c r="D8" s="623"/>
      <c r="E8" s="623"/>
      <c r="F8" s="623"/>
      <c r="G8" s="623"/>
      <c r="H8" s="623"/>
      <c r="I8" s="623"/>
      <c r="J8" s="623"/>
      <c r="K8" s="623"/>
      <c r="L8" s="623"/>
      <c r="M8" s="623"/>
      <c r="N8" s="623"/>
      <c r="O8" s="623"/>
      <c r="P8" s="273"/>
      <c r="Q8" s="273"/>
      <c r="R8" s="273"/>
      <c r="S8" s="273"/>
      <c r="T8" s="273"/>
    </row>
    <row r="9" spans="1:20" ht="13.5" thickBot="1" x14ac:dyDescent="0.25">
      <c r="N9" s="253"/>
    </row>
    <row r="10" spans="1:20" x14ac:dyDescent="0.2">
      <c r="B10" s="249" t="s">
        <v>277</v>
      </c>
      <c r="C10" s="250" t="s">
        <v>278</v>
      </c>
      <c r="D10" s="250" t="s">
        <v>279</v>
      </c>
      <c r="E10" s="250" t="s">
        <v>280</v>
      </c>
      <c r="F10" s="250" t="s">
        <v>281</v>
      </c>
      <c r="G10" s="250" t="s">
        <v>282</v>
      </c>
      <c r="H10" s="250" t="s">
        <v>283</v>
      </c>
      <c r="I10" s="250" t="s">
        <v>284</v>
      </c>
      <c r="J10" s="250" t="s">
        <v>285</v>
      </c>
      <c r="K10" s="250" t="s">
        <v>286</v>
      </c>
      <c r="L10" s="250" t="s">
        <v>287</v>
      </c>
      <c r="M10" s="250" t="s">
        <v>288</v>
      </c>
      <c r="N10" s="256" t="s">
        <v>95</v>
      </c>
    </row>
    <row r="11" spans="1:20" ht="13.5" thickBot="1" x14ac:dyDescent="0.25">
      <c r="B11" s="248">
        <v>109758498</v>
      </c>
      <c r="C11" s="272">
        <f>+B11</f>
        <v>109758498</v>
      </c>
      <c r="D11" s="272">
        <f>+C11</f>
        <v>109758498</v>
      </c>
      <c r="E11" s="247"/>
      <c r="F11" s="247"/>
      <c r="G11" s="247"/>
      <c r="H11" s="247"/>
      <c r="I11" s="247"/>
      <c r="J11" s="247"/>
      <c r="K11" s="247"/>
      <c r="L11" s="247"/>
      <c r="M11" s="247"/>
      <c r="N11" s="255">
        <f>+B11+C11+D11</f>
        <v>329275494</v>
      </c>
      <c r="P11" s="1"/>
    </row>
    <row r="12" spans="1:20" x14ac:dyDescent="0.2">
      <c r="P12" s="1"/>
    </row>
    <row r="13" spans="1:20" x14ac:dyDescent="0.2">
      <c r="O13" s="3"/>
    </row>
    <row r="14" spans="1:20" x14ac:dyDescent="0.2">
      <c r="O14" s="1"/>
    </row>
  </sheetData>
  <mergeCells count="2">
    <mergeCell ref="A7:O7"/>
    <mergeCell ref="A8:O8"/>
  </mergeCells>
  <hyperlinks>
    <hyperlink ref="N11" location="'ESTADO DE RENDIMIENTO'!C11" display="'ESTADO DE RENDIMIENTO'!C11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7:U21"/>
  <sheetViews>
    <sheetView topLeftCell="A4" workbookViewId="0">
      <selection activeCell="O15" sqref="O15"/>
    </sheetView>
  </sheetViews>
  <sheetFormatPr baseColWidth="10" defaultRowHeight="12.75" x14ac:dyDescent="0.2"/>
  <cols>
    <col min="1" max="1" width="11.42578125" customWidth="1"/>
    <col min="2" max="2" width="13.7109375" bestFit="1" customWidth="1"/>
    <col min="3" max="5" width="11.42578125" customWidth="1"/>
    <col min="6" max="13" width="11.42578125" hidden="1" customWidth="1"/>
    <col min="14" max="14" width="4.85546875" hidden="1" customWidth="1"/>
    <col min="15" max="15" width="11.42578125" customWidth="1"/>
    <col min="16" max="16" width="12.7109375" bestFit="1" customWidth="1"/>
    <col min="17" max="256" width="9.140625" customWidth="1"/>
  </cols>
  <sheetData>
    <row r="7" spans="1:21" ht="15" x14ac:dyDescent="0.25">
      <c r="A7" s="623" t="s">
        <v>297</v>
      </c>
      <c r="B7" s="623"/>
      <c r="C7" s="623"/>
      <c r="D7" s="623"/>
      <c r="E7" s="623"/>
      <c r="F7" s="623"/>
      <c r="G7" s="623"/>
      <c r="H7" s="623"/>
      <c r="I7" s="623"/>
      <c r="J7" s="623"/>
      <c r="K7" s="623"/>
      <c r="L7" s="623"/>
      <c r="M7" s="623"/>
      <c r="N7" s="623"/>
      <c r="O7" s="623"/>
      <c r="P7" s="623"/>
      <c r="Q7" s="273"/>
      <c r="R7" s="273"/>
      <c r="S7" s="273"/>
      <c r="T7" s="273"/>
      <c r="U7" s="273"/>
    </row>
    <row r="8" spans="1:21" ht="15" x14ac:dyDescent="0.25">
      <c r="A8" s="623" t="s">
        <v>431</v>
      </c>
      <c r="B8" s="623"/>
      <c r="C8" s="623"/>
      <c r="D8" s="623"/>
      <c r="E8" s="623"/>
      <c r="F8" s="623"/>
      <c r="G8" s="623"/>
      <c r="H8" s="623"/>
      <c r="I8" s="623"/>
      <c r="J8" s="623"/>
      <c r="K8" s="623"/>
      <c r="L8" s="623"/>
      <c r="M8" s="623"/>
      <c r="N8" s="623"/>
      <c r="O8" s="623"/>
      <c r="P8" s="623"/>
      <c r="Q8" s="273"/>
      <c r="R8" s="273"/>
      <c r="S8" s="273"/>
      <c r="T8" s="273"/>
      <c r="U8" s="273"/>
    </row>
    <row r="11" spans="1:21" x14ac:dyDescent="0.2"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</row>
    <row r="13" spans="1:21" ht="13.5" thickBot="1" x14ac:dyDescent="0.25"/>
    <row r="14" spans="1:21" x14ac:dyDescent="0.2">
      <c r="C14" s="249" t="s">
        <v>277</v>
      </c>
      <c r="D14" s="250" t="s">
        <v>278</v>
      </c>
      <c r="E14" s="250" t="s">
        <v>279</v>
      </c>
      <c r="F14" s="250" t="s">
        <v>280</v>
      </c>
      <c r="G14" s="250" t="s">
        <v>281</v>
      </c>
      <c r="H14" s="250" t="s">
        <v>282</v>
      </c>
      <c r="I14" s="250" t="s">
        <v>283</v>
      </c>
      <c r="J14" s="250" t="s">
        <v>284</v>
      </c>
      <c r="K14" s="250" t="s">
        <v>285</v>
      </c>
      <c r="L14" s="250" t="s">
        <v>286</v>
      </c>
      <c r="M14" s="250" t="s">
        <v>287</v>
      </c>
      <c r="N14" s="250" t="s">
        <v>288</v>
      </c>
      <c r="O14" s="251" t="s">
        <v>95</v>
      </c>
    </row>
    <row r="15" spans="1:21" ht="13.5" thickBot="1" x14ac:dyDescent="0.25">
      <c r="C15" s="248">
        <v>241500</v>
      </c>
      <c r="D15" s="282">
        <v>0</v>
      </c>
      <c r="E15" s="247">
        <v>0</v>
      </c>
      <c r="F15" s="247"/>
      <c r="G15" s="247"/>
      <c r="H15" s="247"/>
      <c r="I15" s="247"/>
      <c r="J15" s="247"/>
      <c r="K15" s="247"/>
      <c r="L15" s="247"/>
      <c r="M15" s="247"/>
      <c r="N15" s="247"/>
      <c r="O15" s="255">
        <f>+C15+D15</f>
        <v>241500</v>
      </c>
    </row>
    <row r="21" spans="1:16" x14ac:dyDescent="0.2">
      <c r="A21" s="188" t="s">
        <v>343</v>
      </c>
      <c r="P21" s="280">
        <v>91831.35</v>
      </c>
    </row>
  </sheetData>
  <mergeCells count="2">
    <mergeCell ref="A8:P8"/>
    <mergeCell ref="A7:P7"/>
  </mergeCells>
  <hyperlinks>
    <hyperlink ref="O15" location="'ESTADO DE RENDIMIENTO'!C12" display="'ESTADO DE RENDIMIENTO'!C12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4:BI95"/>
  <sheetViews>
    <sheetView topLeftCell="A39" workbookViewId="0">
      <selection activeCell="G49" sqref="G49"/>
    </sheetView>
  </sheetViews>
  <sheetFormatPr baseColWidth="10" defaultRowHeight="12.75" x14ac:dyDescent="0.2"/>
  <cols>
    <col min="1" max="1" width="2" customWidth="1"/>
    <col min="2" max="2" width="10" customWidth="1"/>
    <col min="3" max="3" width="12.5703125" customWidth="1"/>
    <col min="4" max="4" width="14.28515625" customWidth="1"/>
    <col min="5" max="5" width="12.42578125" bestFit="1" customWidth="1"/>
    <col min="6" max="6" width="11" bestFit="1" customWidth="1"/>
    <col min="7" max="7" width="13" bestFit="1" customWidth="1"/>
    <col min="8" max="8" width="11" customWidth="1"/>
    <col min="9" max="9" width="11" hidden="1" customWidth="1"/>
    <col min="10" max="10" width="11.140625" hidden="1" customWidth="1"/>
    <col min="11" max="11" width="8.28515625" hidden="1" customWidth="1"/>
    <col min="12" max="12" width="8.42578125" hidden="1" customWidth="1"/>
    <col min="13" max="15" width="10.85546875" hidden="1" customWidth="1"/>
    <col min="16" max="17" width="11" hidden="1" customWidth="1"/>
    <col min="18" max="18" width="12.7109375" customWidth="1"/>
    <col min="19" max="19" width="15.28515625" customWidth="1"/>
    <col min="20" max="20" width="13.85546875" customWidth="1"/>
    <col min="21" max="21" width="11" customWidth="1"/>
    <col min="22" max="22" width="16.85546875" customWidth="1"/>
    <col min="23" max="23" width="11.85546875" customWidth="1"/>
    <col min="24" max="24" width="10.85546875" customWidth="1"/>
    <col min="25" max="25" width="11.42578125" customWidth="1"/>
    <col min="26" max="26" width="12.5703125" customWidth="1"/>
    <col min="27" max="27" width="14" bestFit="1" customWidth="1"/>
    <col min="28" max="28" width="11.5703125" customWidth="1"/>
    <col min="29" max="29" width="11.42578125" customWidth="1"/>
    <col min="30" max="30" width="17.85546875" hidden="1" customWidth="1"/>
    <col min="31" max="33" width="11.42578125" hidden="1" customWidth="1"/>
    <col min="34" max="34" width="11.7109375" hidden="1" customWidth="1"/>
    <col min="35" max="39" width="11.42578125" hidden="1" customWidth="1"/>
    <col min="40" max="40" width="12.5703125" customWidth="1"/>
    <col min="41" max="41" width="11.42578125" customWidth="1"/>
    <col min="42" max="42" width="13.5703125" customWidth="1"/>
    <col min="43" max="44" width="11.42578125" customWidth="1"/>
    <col min="45" max="45" width="12.28515625" customWidth="1"/>
    <col min="46" max="47" width="11.42578125" customWidth="1"/>
    <col min="48" max="48" width="13.7109375" customWidth="1"/>
    <col min="49" max="52" width="11.42578125" hidden="1" customWidth="1"/>
    <col min="53" max="53" width="13.5703125" customWidth="1"/>
    <col min="54" max="57" width="11.42578125" hidden="1" customWidth="1"/>
    <col min="58" max="59" width="11.42578125" customWidth="1"/>
    <col min="60" max="60" width="13.5703125" customWidth="1"/>
    <col min="61" max="61" width="13.85546875" customWidth="1"/>
    <col min="62" max="62" width="11.42578125" customWidth="1"/>
    <col min="63" max="63" width="14.85546875" bestFit="1" customWidth="1"/>
    <col min="64" max="256" width="9.140625" customWidth="1"/>
  </cols>
  <sheetData>
    <row r="4" spans="1:34" x14ac:dyDescent="0.2">
      <c r="B4" s="10"/>
      <c r="C4" s="10"/>
      <c r="D4" s="10"/>
      <c r="E4" s="10"/>
      <c r="F4" s="10"/>
    </row>
    <row r="5" spans="1:34" x14ac:dyDescent="0.2">
      <c r="B5" s="10"/>
      <c r="C5" s="10"/>
      <c r="D5" s="10"/>
      <c r="E5" s="10"/>
      <c r="F5" s="10"/>
    </row>
    <row r="6" spans="1:34" x14ac:dyDescent="0.2">
      <c r="B6" s="10"/>
      <c r="C6" s="10"/>
      <c r="D6" s="10"/>
      <c r="E6" s="10"/>
      <c r="F6" s="10"/>
    </row>
    <row r="7" spans="1:34" ht="26.25" customHeight="1" x14ac:dyDescent="0.25">
      <c r="A7" s="670" t="s">
        <v>30</v>
      </c>
      <c r="B7" s="670"/>
      <c r="C7" s="670"/>
      <c r="D7" s="670"/>
      <c r="E7" s="670"/>
      <c r="F7" s="670"/>
      <c r="G7" s="670"/>
      <c r="H7" s="670"/>
      <c r="I7" s="670"/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175"/>
      <c r="AB7" s="175"/>
      <c r="AC7" s="175"/>
    </row>
    <row r="8" spans="1:34" ht="30" customHeight="1" x14ac:dyDescent="0.25">
      <c r="A8" s="670" t="s">
        <v>98</v>
      </c>
      <c r="B8" s="670"/>
      <c r="C8" s="670"/>
      <c r="D8" s="670"/>
      <c r="E8" s="670"/>
      <c r="F8" s="670"/>
      <c r="G8" s="670"/>
      <c r="H8" s="670"/>
      <c r="I8" s="670"/>
      <c r="J8" s="670"/>
      <c r="K8" s="670"/>
      <c r="L8" s="670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0"/>
      <c r="X8" s="670"/>
      <c r="Y8" s="670"/>
      <c r="Z8" s="670"/>
      <c r="AA8" s="175"/>
      <c r="AB8" s="175"/>
      <c r="AC8" s="175"/>
      <c r="AD8" s="118"/>
    </row>
    <row r="9" spans="1:34" ht="21" customHeight="1" x14ac:dyDescent="0.25">
      <c r="A9" s="671" t="s">
        <v>31</v>
      </c>
      <c r="B9" s="671"/>
      <c r="C9" s="671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71"/>
      <c r="X9" s="671"/>
      <c r="Y9" s="671"/>
      <c r="Z9" s="671"/>
      <c r="AA9" s="176"/>
      <c r="AB9" s="176"/>
      <c r="AC9" s="176"/>
      <c r="AD9" s="5"/>
    </row>
    <row r="11" spans="1:34" x14ac:dyDescent="0.2">
      <c r="B11" s="153" t="s">
        <v>32</v>
      </c>
      <c r="C11" s="153" t="s">
        <v>106</v>
      </c>
      <c r="D11" s="153" t="s">
        <v>33</v>
      </c>
      <c r="E11" s="154">
        <v>43678</v>
      </c>
      <c r="F11" s="154"/>
      <c r="G11" s="154">
        <v>43709</v>
      </c>
      <c r="H11" s="154">
        <v>43739</v>
      </c>
      <c r="I11" s="154">
        <v>43770</v>
      </c>
      <c r="J11" s="154">
        <v>43800</v>
      </c>
      <c r="K11" s="154">
        <v>43831</v>
      </c>
      <c r="L11" s="154">
        <v>43862</v>
      </c>
      <c r="M11" s="154">
        <v>43891</v>
      </c>
      <c r="N11" s="154">
        <v>43922</v>
      </c>
      <c r="O11" s="154">
        <v>43952</v>
      </c>
      <c r="P11" s="154">
        <v>43983</v>
      </c>
      <c r="Q11" s="154">
        <v>44013</v>
      </c>
      <c r="R11" s="155" t="s">
        <v>7</v>
      </c>
      <c r="S11" s="154">
        <v>43466</v>
      </c>
      <c r="T11" s="154">
        <v>43497</v>
      </c>
      <c r="U11" s="154">
        <v>44044</v>
      </c>
      <c r="V11" s="154">
        <v>44075</v>
      </c>
      <c r="W11" s="154">
        <v>44105</v>
      </c>
      <c r="X11" s="154">
        <v>44136</v>
      </c>
      <c r="Y11" s="154">
        <v>44166</v>
      </c>
      <c r="Z11" s="154" t="s">
        <v>95</v>
      </c>
    </row>
    <row r="12" spans="1:34" ht="18.75" customHeight="1" x14ac:dyDescent="0.2">
      <c r="B12" s="672">
        <v>44013</v>
      </c>
      <c r="C12" s="177">
        <v>52382.39</v>
      </c>
      <c r="D12" s="156">
        <v>295271.03000000003</v>
      </c>
      <c r="E12" s="156">
        <f t="shared" ref="E12:E18" si="0">+D12/12</f>
        <v>24605.91916666667</v>
      </c>
      <c r="F12" s="156"/>
      <c r="G12" s="156">
        <f t="shared" ref="G12:G18" si="1">+E12</f>
        <v>24605.91916666667</v>
      </c>
      <c r="H12" s="156">
        <f t="shared" ref="H12:J18" si="2">+G12</f>
        <v>24605.91916666667</v>
      </c>
      <c r="I12" s="156">
        <f t="shared" si="2"/>
        <v>24605.91916666667</v>
      </c>
      <c r="J12" s="156">
        <f t="shared" si="2"/>
        <v>24605.91916666667</v>
      </c>
      <c r="K12" s="12"/>
      <c r="L12" s="12"/>
      <c r="M12" s="12"/>
      <c r="N12" s="156"/>
      <c r="O12" s="156"/>
      <c r="P12" s="156"/>
      <c r="Q12" s="156"/>
      <c r="R12" s="156"/>
      <c r="S12" s="156"/>
      <c r="T12" s="157"/>
      <c r="U12" s="157">
        <f>+C12/12</f>
        <v>4365.1991666666663</v>
      </c>
      <c r="V12" s="156">
        <f>+U12</f>
        <v>4365.1991666666663</v>
      </c>
      <c r="W12" s="156">
        <f>+V12</f>
        <v>4365.1991666666663</v>
      </c>
      <c r="X12" s="156">
        <f>+W12</f>
        <v>4365.1991666666663</v>
      </c>
      <c r="Y12" s="156">
        <f>+X12</f>
        <v>4365.1991666666663</v>
      </c>
      <c r="Z12" s="156">
        <f>+C12-U12-V12-W12-X12-Y12</f>
        <v>30556.394166666672</v>
      </c>
      <c r="AH12" s="126"/>
    </row>
    <row r="13" spans="1:34" ht="18.75" customHeight="1" x14ac:dyDescent="0.2">
      <c r="B13" s="673"/>
      <c r="C13" s="178">
        <v>11600</v>
      </c>
      <c r="D13" s="158">
        <v>6325</v>
      </c>
      <c r="E13" s="119">
        <f t="shared" si="0"/>
        <v>527.08333333333337</v>
      </c>
      <c r="F13" s="119"/>
      <c r="G13" s="119">
        <f t="shared" si="1"/>
        <v>527.08333333333337</v>
      </c>
      <c r="H13" s="119">
        <f t="shared" si="2"/>
        <v>527.08333333333337</v>
      </c>
      <c r="I13" s="119">
        <f t="shared" si="2"/>
        <v>527.08333333333337</v>
      </c>
      <c r="J13" s="119">
        <f t="shared" si="2"/>
        <v>527.08333333333337</v>
      </c>
      <c r="K13" s="135"/>
      <c r="L13" s="135"/>
      <c r="M13" s="135"/>
      <c r="N13" s="156"/>
      <c r="O13" s="156"/>
      <c r="P13" s="156"/>
      <c r="Q13" s="156"/>
      <c r="R13" s="119"/>
      <c r="S13" s="119"/>
      <c r="T13" s="135"/>
      <c r="U13" s="157">
        <f t="shared" ref="U13:U19" si="3">+C13/12</f>
        <v>966.66666666666663</v>
      </c>
      <c r="V13" s="156">
        <f t="shared" ref="V13:Y19" si="4">+U13</f>
        <v>966.66666666666663</v>
      </c>
      <c r="W13" s="156">
        <f t="shared" si="4"/>
        <v>966.66666666666663</v>
      </c>
      <c r="X13" s="156">
        <f t="shared" si="4"/>
        <v>966.66666666666663</v>
      </c>
      <c r="Y13" s="156">
        <f t="shared" si="4"/>
        <v>966.66666666666663</v>
      </c>
      <c r="Z13" s="156">
        <f t="shared" ref="Z13:Z19" si="5">+C13-U13-V13-W13-X13-Y13</f>
        <v>6766.6666666666679</v>
      </c>
      <c r="AB13" s="118"/>
      <c r="AD13" s="118"/>
      <c r="AH13" s="126"/>
    </row>
    <row r="14" spans="1:34" ht="18.75" customHeight="1" x14ac:dyDescent="0.2">
      <c r="B14" s="673"/>
      <c r="C14" s="178">
        <v>6325</v>
      </c>
      <c r="D14" s="158">
        <v>915620.68</v>
      </c>
      <c r="E14" s="119">
        <f t="shared" si="0"/>
        <v>76301.723333333342</v>
      </c>
      <c r="F14" s="119"/>
      <c r="G14" s="119">
        <f t="shared" si="1"/>
        <v>76301.723333333342</v>
      </c>
      <c r="H14" s="119">
        <f t="shared" si="2"/>
        <v>76301.723333333342</v>
      </c>
      <c r="I14" s="119">
        <f t="shared" si="2"/>
        <v>76301.723333333342</v>
      </c>
      <c r="J14" s="119">
        <f t="shared" si="2"/>
        <v>76301.723333333342</v>
      </c>
      <c r="K14" s="12"/>
      <c r="L14" s="12"/>
      <c r="M14" s="12"/>
      <c r="N14" s="156"/>
      <c r="O14" s="156"/>
      <c r="P14" s="156"/>
      <c r="Q14" s="156"/>
      <c r="R14" s="119"/>
      <c r="S14" s="119"/>
      <c r="T14" s="12"/>
      <c r="U14" s="157">
        <f t="shared" si="3"/>
        <v>527.08333333333337</v>
      </c>
      <c r="V14" s="156">
        <f t="shared" si="4"/>
        <v>527.08333333333337</v>
      </c>
      <c r="W14" s="156">
        <f t="shared" si="4"/>
        <v>527.08333333333337</v>
      </c>
      <c r="X14" s="156">
        <f t="shared" si="4"/>
        <v>527.08333333333337</v>
      </c>
      <c r="Y14" s="156">
        <f t="shared" si="4"/>
        <v>527.08333333333337</v>
      </c>
      <c r="Z14" s="156">
        <f t="shared" si="5"/>
        <v>3689.5833333333344</v>
      </c>
      <c r="AH14" s="126"/>
    </row>
    <row r="15" spans="1:34" ht="18.75" customHeight="1" x14ac:dyDescent="0.2">
      <c r="B15" s="673"/>
      <c r="C15" s="178">
        <v>8147.27</v>
      </c>
      <c r="D15" s="158">
        <v>52382.39</v>
      </c>
      <c r="E15" s="119">
        <f t="shared" si="0"/>
        <v>4365.1991666666663</v>
      </c>
      <c r="F15" s="119"/>
      <c r="G15" s="119">
        <f t="shared" si="1"/>
        <v>4365.1991666666663</v>
      </c>
      <c r="H15" s="119">
        <f t="shared" si="2"/>
        <v>4365.1991666666663</v>
      </c>
      <c r="I15" s="119">
        <f t="shared" si="2"/>
        <v>4365.1991666666663</v>
      </c>
      <c r="J15" s="119">
        <f t="shared" si="2"/>
        <v>4365.1991666666663</v>
      </c>
      <c r="K15" s="12"/>
      <c r="L15" s="12"/>
      <c r="M15" s="12"/>
      <c r="N15" s="156"/>
      <c r="O15" s="156"/>
      <c r="P15" s="156"/>
      <c r="Q15" s="156"/>
      <c r="R15" s="119"/>
      <c r="S15" s="119"/>
      <c r="T15" s="12"/>
      <c r="U15" s="157">
        <f t="shared" si="3"/>
        <v>678.93916666666667</v>
      </c>
      <c r="V15" s="156">
        <f t="shared" si="4"/>
        <v>678.93916666666667</v>
      </c>
      <c r="W15" s="156">
        <f t="shared" si="4"/>
        <v>678.93916666666667</v>
      </c>
      <c r="X15" s="156">
        <f t="shared" si="4"/>
        <v>678.93916666666667</v>
      </c>
      <c r="Y15" s="156">
        <f t="shared" si="4"/>
        <v>678.93916666666667</v>
      </c>
      <c r="Z15" s="156">
        <f t="shared" si="5"/>
        <v>4752.5741666666654</v>
      </c>
      <c r="AD15" s="5"/>
      <c r="AH15" s="126"/>
    </row>
    <row r="16" spans="1:34" ht="18.75" customHeight="1" x14ac:dyDescent="0.2">
      <c r="B16" s="673"/>
      <c r="C16" s="178">
        <v>46400</v>
      </c>
      <c r="D16" s="158">
        <v>33243.279999999999</v>
      </c>
      <c r="E16" s="119">
        <f t="shared" si="0"/>
        <v>2770.2733333333331</v>
      </c>
      <c r="F16" s="119"/>
      <c r="G16" s="119">
        <f t="shared" si="1"/>
        <v>2770.2733333333331</v>
      </c>
      <c r="H16" s="119">
        <f t="shared" si="2"/>
        <v>2770.2733333333331</v>
      </c>
      <c r="I16" s="119">
        <f t="shared" si="2"/>
        <v>2770.2733333333331</v>
      </c>
      <c r="J16" s="119">
        <f t="shared" si="2"/>
        <v>2770.2733333333331</v>
      </c>
      <c r="K16" s="12"/>
      <c r="L16" s="12"/>
      <c r="M16" s="12"/>
      <c r="N16" s="156"/>
      <c r="O16" s="156"/>
      <c r="P16" s="156"/>
      <c r="Q16" s="156"/>
      <c r="R16" s="119"/>
      <c r="S16" s="119"/>
      <c r="T16" s="12"/>
      <c r="U16" s="157">
        <f t="shared" si="3"/>
        <v>3866.6666666666665</v>
      </c>
      <c r="V16" s="156">
        <f t="shared" si="4"/>
        <v>3866.6666666666665</v>
      </c>
      <c r="W16" s="156">
        <f t="shared" si="4"/>
        <v>3866.6666666666665</v>
      </c>
      <c r="X16" s="156">
        <f t="shared" si="4"/>
        <v>3866.6666666666665</v>
      </c>
      <c r="Y16" s="156">
        <f t="shared" si="4"/>
        <v>3866.6666666666665</v>
      </c>
      <c r="Z16" s="156">
        <f t="shared" si="5"/>
        <v>27066.666666666672</v>
      </c>
      <c r="AH16" s="126"/>
    </row>
    <row r="17" spans="2:34" ht="18.75" customHeight="1" x14ac:dyDescent="0.2">
      <c r="B17" s="673"/>
      <c r="C17" s="178">
        <v>926987.53</v>
      </c>
      <c r="D17" s="158">
        <v>46400</v>
      </c>
      <c r="E17" s="119">
        <f t="shared" si="0"/>
        <v>3866.6666666666665</v>
      </c>
      <c r="F17" s="119"/>
      <c r="G17" s="119">
        <f t="shared" si="1"/>
        <v>3866.6666666666665</v>
      </c>
      <c r="H17" s="119">
        <f t="shared" si="2"/>
        <v>3866.6666666666665</v>
      </c>
      <c r="I17" s="119">
        <f t="shared" si="2"/>
        <v>3866.6666666666665</v>
      </c>
      <c r="J17" s="119">
        <f t="shared" si="2"/>
        <v>3866.6666666666665</v>
      </c>
      <c r="K17" s="12"/>
      <c r="L17" s="12"/>
      <c r="M17" s="12"/>
      <c r="N17" s="156"/>
      <c r="O17" s="156"/>
      <c r="P17" s="156"/>
      <c r="Q17" s="156"/>
      <c r="R17" s="119"/>
      <c r="S17" s="119"/>
      <c r="T17" s="12"/>
      <c r="U17" s="157">
        <f t="shared" si="3"/>
        <v>77248.960833333331</v>
      </c>
      <c r="V17" s="156">
        <f t="shared" si="4"/>
        <v>77248.960833333331</v>
      </c>
      <c r="W17" s="156">
        <f t="shared" si="4"/>
        <v>77248.960833333331</v>
      </c>
      <c r="X17" s="156">
        <f t="shared" si="4"/>
        <v>77248.960833333331</v>
      </c>
      <c r="Y17" s="156">
        <f t="shared" si="4"/>
        <v>77248.960833333331</v>
      </c>
      <c r="Z17" s="156">
        <f t="shared" si="5"/>
        <v>540742.72583333345</v>
      </c>
      <c r="AH17" s="126"/>
    </row>
    <row r="18" spans="2:34" ht="18.75" customHeight="1" x14ac:dyDescent="0.2">
      <c r="B18" s="673"/>
      <c r="C18" s="178">
        <v>2667911.54</v>
      </c>
      <c r="D18" s="158">
        <v>11600</v>
      </c>
      <c r="E18" s="119">
        <f t="shared" si="0"/>
        <v>966.66666666666663</v>
      </c>
      <c r="F18" s="119"/>
      <c r="G18" s="119">
        <f t="shared" si="1"/>
        <v>966.66666666666663</v>
      </c>
      <c r="H18" s="119">
        <f t="shared" si="2"/>
        <v>966.66666666666663</v>
      </c>
      <c r="I18" s="119">
        <f t="shared" si="2"/>
        <v>966.66666666666663</v>
      </c>
      <c r="J18" s="119">
        <f t="shared" si="2"/>
        <v>966.66666666666663</v>
      </c>
      <c r="K18" s="135"/>
      <c r="L18" s="135"/>
      <c r="M18" s="135"/>
      <c r="N18" s="156"/>
      <c r="O18" s="156"/>
      <c r="P18" s="156"/>
      <c r="Q18" s="156"/>
      <c r="R18" s="119"/>
      <c r="S18" s="119"/>
      <c r="T18" s="135"/>
      <c r="U18" s="157">
        <f t="shared" si="3"/>
        <v>222325.96166666667</v>
      </c>
      <c r="V18" s="156">
        <f t="shared" si="4"/>
        <v>222325.96166666667</v>
      </c>
      <c r="W18" s="156">
        <f t="shared" si="4"/>
        <v>222325.96166666667</v>
      </c>
      <c r="X18" s="156">
        <f t="shared" si="4"/>
        <v>222325.96166666667</v>
      </c>
      <c r="Y18" s="156">
        <f t="shared" si="4"/>
        <v>222325.96166666667</v>
      </c>
      <c r="Z18" s="156">
        <f t="shared" si="5"/>
        <v>1556281.7316666662</v>
      </c>
      <c r="AB18" s="118"/>
      <c r="AH18" s="126"/>
    </row>
    <row r="19" spans="2:34" ht="18.75" customHeight="1" x14ac:dyDescent="0.2">
      <c r="B19" s="674"/>
      <c r="C19" s="177">
        <v>436422.15</v>
      </c>
      <c r="D19" s="179"/>
      <c r="E19" s="156"/>
      <c r="F19" s="156"/>
      <c r="G19" s="156"/>
      <c r="H19" s="156"/>
      <c r="I19" s="156"/>
      <c r="J19" s="156"/>
      <c r="K19" s="180"/>
      <c r="L19" s="180"/>
      <c r="M19" s="180"/>
      <c r="N19" s="156"/>
      <c r="O19" s="156"/>
      <c r="P19" s="156"/>
      <c r="Q19" s="156"/>
      <c r="R19" s="156"/>
      <c r="S19" s="156"/>
      <c r="T19" s="180"/>
      <c r="U19" s="157">
        <f t="shared" si="3"/>
        <v>36368.512500000004</v>
      </c>
      <c r="V19" s="156">
        <f t="shared" si="4"/>
        <v>36368.512500000004</v>
      </c>
      <c r="W19" s="156">
        <f t="shared" si="4"/>
        <v>36368.512500000004</v>
      </c>
      <c r="X19" s="156">
        <f t="shared" si="4"/>
        <v>36368.512500000004</v>
      </c>
      <c r="Y19" s="156">
        <f t="shared" si="4"/>
        <v>36368.512500000004</v>
      </c>
      <c r="Z19" s="156">
        <f t="shared" si="5"/>
        <v>254579.58749999997</v>
      </c>
      <c r="AH19" s="126"/>
    </row>
    <row r="20" spans="2:34" ht="17.25" customHeight="1" x14ac:dyDescent="0.2">
      <c r="B20" s="159" t="s">
        <v>7</v>
      </c>
      <c r="C20" s="170">
        <f>SUM(C12:C19)</f>
        <v>4156175.88</v>
      </c>
      <c r="D20" s="160">
        <f>SUM(D12:D18)</f>
        <v>1360842.38</v>
      </c>
      <c r="E20" s="160">
        <f t="shared" ref="E20:P20" si="6">SUM(E12:E18)</f>
        <v>113403.53166666669</v>
      </c>
      <c r="F20" s="160">
        <f t="shared" si="6"/>
        <v>0</v>
      </c>
      <c r="G20" s="160">
        <f t="shared" si="6"/>
        <v>113403.53166666669</v>
      </c>
      <c r="H20" s="160">
        <f t="shared" si="6"/>
        <v>113403.53166666669</v>
      </c>
      <c r="I20" s="160">
        <f t="shared" si="6"/>
        <v>113403.53166666669</v>
      </c>
      <c r="J20" s="160">
        <f t="shared" si="6"/>
        <v>113403.53166666669</v>
      </c>
      <c r="K20" s="160">
        <f t="shared" si="6"/>
        <v>0</v>
      </c>
      <c r="L20" s="160">
        <f t="shared" si="6"/>
        <v>0</v>
      </c>
      <c r="M20" s="160">
        <f t="shared" si="6"/>
        <v>0</v>
      </c>
      <c r="N20" s="160">
        <f t="shared" si="6"/>
        <v>0</v>
      </c>
      <c r="O20" s="160">
        <f t="shared" si="6"/>
        <v>0</v>
      </c>
      <c r="P20" s="160">
        <f t="shared" si="6"/>
        <v>0</v>
      </c>
      <c r="Q20" s="160">
        <f>SUM(Q12:Q18)-0.01+0.01</f>
        <v>0</v>
      </c>
      <c r="R20" s="160">
        <f>SUM(R12:R18)</f>
        <v>0</v>
      </c>
      <c r="S20" s="160">
        <f>SUM(S12:S18)</f>
        <v>0</v>
      </c>
      <c r="T20" s="160">
        <f>SUM(T12:T18)</f>
        <v>0</v>
      </c>
      <c r="U20" s="160">
        <f t="shared" ref="U20:Z20" si="7">SUM(U12:U19)</f>
        <v>346347.99000000005</v>
      </c>
      <c r="V20" s="160">
        <f t="shared" si="7"/>
        <v>346347.99000000005</v>
      </c>
      <c r="W20" s="160">
        <f t="shared" si="7"/>
        <v>346347.99000000005</v>
      </c>
      <c r="X20" s="160">
        <f t="shared" si="7"/>
        <v>346347.99000000005</v>
      </c>
      <c r="Y20" s="160">
        <f t="shared" si="7"/>
        <v>346347.99000000005</v>
      </c>
      <c r="Z20" s="181">
        <f t="shared" si="7"/>
        <v>2424435.9299999997</v>
      </c>
      <c r="AB20" s="5"/>
      <c r="AC20" s="5"/>
      <c r="AD20" s="5"/>
      <c r="AH20" s="1"/>
    </row>
    <row r="21" spans="2:34" ht="18" customHeight="1" x14ac:dyDescent="0.2">
      <c r="B21" s="161" t="s">
        <v>34</v>
      </c>
      <c r="C21" s="162"/>
      <c r="D21" s="162"/>
      <c r="E21" s="163"/>
      <c r="F21" s="163"/>
      <c r="G21" s="164"/>
      <c r="H21" s="164"/>
      <c r="I21" s="164"/>
      <c r="J21" s="164"/>
      <c r="K21" s="164"/>
      <c r="L21" s="164"/>
      <c r="M21" s="164"/>
      <c r="N21" s="164"/>
      <c r="O21" s="182"/>
      <c r="P21" s="182"/>
      <c r="Q21" s="182"/>
      <c r="R21" s="182"/>
      <c r="S21" s="182">
        <f>+S20+T20+U20+V20+W20+X20+Y20-0.01</f>
        <v>1731739.9400000002</v>
      </c>
      <c r="T21" s="182"/>
      <c r="U21" s="182"/>
      <c r="V21" s="182"/>
      <c r="W21" s="182"/>
      <c r="X21" s="182"/>
      <c r="Y21" s="182"/>
      <c r="Z21" s="183">
        <f>+U20+V20+W20+X20+Y20</f>
        <v>1731739.9500000002</v>
      </c>
    </row>
    <row r="22" spans="2:34" x14ac:dyDescent="0.2">
      <c r="D22" s="5"/>
      <c r="T22" s="5"/>
      <c r="AA22" s="5"/>
      <c r="AB22" s="118"/>
      <c r="AD22" s="118"/>
    </row>
    <row r="23" spans="2:34" ht="40.5" customHeight="1" x14ac:dyDescent="0.2">
      <c r="B23" s="165"/>
      <c r="C23" s="165"/>
      <c r="D23" s="165"/>
      <c r="E23" s="165"/>
      <c r="F23" s="165"/>
      <c r="G23" s="165"/>
      <c r="J23" s="1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22"/>
      <c r="AA23" s="5"/>
      <c r="AD23" s="3"/>
    </row>
    <row r="24" spans="2:34" ht="14.25" customHeight="1" x14ac:dyDescent="0.25">
      <c r="B24" s="675" t="s">
        <v>81</v>
      </c>
      <c r="C24" s="676"/>
      <c r="D24" s="677"/>
      <c r="E24" s="678" t="s">
        <v>82</v>
      </c>
      <c r="F24" s="679"/>
      <c r="G24" s="5"/>
      <c r="I24" s="166"/>
      <c r="J24" s="1"/>
      <c r="K24" s="655" t="s">
        <v>82</v>
      </c>
      <c r="L24" s="655"/>
      <c r="M24" s="655"/>
      <c r="N24" s="655"/>
      <c r="O24" s="655"/>
      <c r="P24" s="655"/>
      <c r="Q24" s="655"/>
      <c r="R24" s="655"/>
      <c r="S24" s="655"/>
      <c r="T24" s="655"/>
      <c r="U24" s="655"/>
      <c r="V24" s="655"/>
      <c r="W24" s="655"/>
      <c r="X24" s="655"/>
      <c r="Y24" s="655"/>
      <c r="Z24" s="655"/>
      <c r="AA24" s="5"/>
    </row>
    <row r="25" spans="2:34" ht="21.75" customHeight="1" x14ac:dyDescent="0.2">
      <c r="B25" s="651" t="s">
        <v>80</v>
      </c>
      <c r="C25" s="635"/>
      <c r="D25" s="652"/>
      <c r="E25" s="680">
        <f>+D20</f>
        <v>1360842.38</v>
      </c>
      <c r="F25" s="681"/>
      <c r="G25" s="5"/>
      <c r="H25" s="7"/>
      <c r="I25" s="7"/>
      <c r="J25" s="7"/>
      <c r="K25" s="659">
        <f>+C20</f>
        <v>4156175.88</v>
      </c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D25" s="118"/>
    </row>
    <row r="26" spans="2:34" ht="22.5" customHeight="1" x14ac:dyDescent="0.2">
      <c r="B26" s="682" t="s">
        <v>99</v>
      </c>
      <c r="C26" s="666"/>
      <c r="D26" s="683"/>
      <c r="E26" s="680">
        <f>+Z21</f>
        <v>1731739.9500000002</v>
      </c>
      <c r="F26" s="681"/>
      <c r="G26" s="5"/>
      <c r="I26" s="166"/>
      <c r="J26" s="166"/>
      <c r="K26" s="684">
        <f>+Z21</f>
        <v>1731739.9500000002</v>
      </c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685"/>
      <c r="Y26" s="685"/>
      <c r="Z26" s="686"/>
      <c r="AD26" s="118"/>
    </row>
    <row r="27" spans="2:34" ht="30" customHeight="1" x14ac:dyDescent="0.2">
      <c r="B27" s="687" t="s">
        <v>100</v>
      </c>
      <c r="C27" s="688"/>
      <c r="D27" s="689"/>
      <c r="E27" s="690">
        <f>+E25-E26</f>
        <v>-370897.5700000003</v>
      </c>
      <c r="F27" s="691"/>
      <c r="G27" s="5"/>
      <c r="I27" s="7"/>
      <c r="J27" s="1"/>
      <c r="K27" s="692">
        <f>+K25-K26</f>
        <v>2424435.9299999997</v>
      </c>
      <c r="L27" s="692"/>
      <c r="M27" s="692"/>
      <c r="N27" s="692"/>
      <c r="O27" s="692"/>
      <c r="P27" s="692"/>
      <c r="Q27" s="692"/>
      <c r="R27" s="692"/>
      <c r="S27" s="692"/>
      <c r="T27" s="692"/>
      <c r="U27" s="692"/>
      <c r="V27" s="692"/>
      <c r="W27" s="692"/>
      <c r="X27" s="692"/>
      <c r="Y27" s="692"/>
      <c r="Z27" s="692"/>
      <c r="AA27" s="3"/>
      <c r="AB27" s="184"/>
    </row>
    <row r="28" spans="2:34" ht="35.25" customHeight="1" x14ac:dyDescent="0.2">
      <c r="H28" s="120"/>
      <c r="J28" s="1"/>
      <c r="L28" s="693"/>
      <c r="M28" s="693"/>
      <c r="N28" s="121"/>
      <c r="R28" s="694">
        <f>+S21</f>
        <v>1731739.9400000002</v>
      </c>
      <c r="S28" s="694"/>
      <c r="AA28" s="3"/>
      <c r="AB28" s="118"/>
    </row>
    <row r="29" spans="2:34" ht="27" customHeight="1" x14ac:dyDescent="0.2">
      <c r="I29" s="7"/>
      <c r="J29" s="7"/>
      <c r="K29" s="167"/>
      <c r="L29" s="695"/>
      <c r="M29" s="695"/>
      <c r="N29" s="168"/>
      <c r="O29" s="167"/>
      <c r="P29" s="167"/>
      <c r="Q29" s="167"/>
      <c r="R29" s="696">
        <f>+R27-R28-0.01</f>
        <v>-1731739.9500000002</v>
      </c>
      <c r="S29" s="696"/>
      <c r="AA29" s="3"/>
      <c r="AB29" s="118"/>
    </row>
    <row r="30" spans="2:34" ht="15" x14ac:dyDescent="0.25">
      <c r="AA30" s="169"/>
    </row>
    <row r="31" spans="2:34" ht="12.75" customHeight="1" x14ac:dyDescent="0.2"/>
    <row r="32" spans="2:34" ht="12.75" customHeight="1" x14ac:dyDescent="0.2"/>
    <row r="43" spans="1:57" ht="13.5" thickBot="1" x14ac:dyDescent="0.25">
      <c r="AU43" s="10"/>
      <c r="AV43" s="10"/>
      <c r="AW43" s="10"/>
      <c r="AX43" s="10"/>
      <c r="AY43" s="10"/>
    </row>
    <row r="44" spans="1:57" x14ac:dyDescent="0.2">
      <c r="A44" s="262" t="s">
        <v>49</v>
      </c>
      <c r="B44" s="263"/>
      <c r="C44" s="263"/>
      <c r="D44" s="263"/>
      <c r="E44" s="263"/>
      <c r="F44" s="263"/>
      <c r="G44" s="267" t="e">
        <f>+#REF!</f>
        <v>#REF!</v>
      </c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698">
        <f>+'Dep. Periodo 2021'!K40</f>
        <v>4462562.1969666667</v>
      </c>
      <c r="Y44" s="699"/>
      <c r="AU44" s="10"/>
      <c r="AV44" s="10"/>
      <c r="AW44" s="10"/>
      <c r="AX44" s="10"/>
      <c r="AY44" s="10"/>
    </row>
    <row r="45" spans="1:57" x14ac:dyDescent="0.2">
      <c r="A45" s="264" t="s">
        <v>51</v>
      </c>
      <c r="B45" s="265"/>
      <c r="C45" s="265"/>
      <c r="D45" s="265"/>
      <c r="E45" s="265"/>
      <c r="F45" s="265"/>
      <c r="G45" s="266" t="e">
        <f>+#REF!</f>
        <v>#REF!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700">
        <f>+'Dep. Periodo 2021'!K43</f>
        <v>295196.48480000003</v>
      </c>
      <c r="Y45" s="701"/>
      <c r="AU45" s="10"/>
      <c r="AV45" s="10"/>
      <c r="AW45" s="10"/>
      <c r="AX45" s="10"/>
      <c r="AY45" s="10"/>
    </row>
    <row r="46" spans="1:57" ht="22.5" customHeight="1" thickBot="1" x14ac:dyDescent="0.25">
      <c r="A46" s="627" t="s">
        <v>95</v>
      </c>
      <c r="B46" s="628"/>
      <c r="C46" s="628"/>
      <c r="D46" s="628"/>
      <c r="E46" s="628"/>
      <c r="F46" s="628"/>
      <c r="G46" s="628"/>
      <c r="H46" s="628"/>
      <c r="I46" s="628"/>
      <c r="J46" s="628"/>
      <c r="K46" s="628"/>
      <c r="L46" s="628"/>
      <c r="M46" s="628"/>
      <c r="N46" s="628"/>
      <c r="O46" s="628"/>
      <c r="P46" s="628"/>
      <c r="Q46" s="628"/>
      <c r="R46" s="628"/>
      <c r="S46" s="628"/>
      <c r="T46" s="628"/>
      <c r="U46" s="628"/>
      <c r="V46" s="628"/>
      <c r="W46" s="628"/>
      <c r="X46" s="629">
        <f>SUM(X44:Y45)</f>
        <v>4757758.6817666665</v>
      </c>
      <c r="Y46" s="630"/>
      <c r="Z46" s="697" t="s">
        <v>30</v>
      </c>
      <c r="AA46" s="697"/>
      <c r="AB46" s="697"/>
      <c r="AC46" s="697"/>
      <c r="AD46" s="697"/>
      <c r="AE46" s="697"/>
      <c r="AF46" s="697"/>
      <c r="AG46" s="697"/>
      <c r="AH46" s="697"/>
      <c r="AI46" s="697"/>
      <c r="AJ46" s="697"/>
      <c r="AK46" s="697"/>
      <c r="AL46" s="697"/>
      <c r="AM46" s="697"/>
      <c r="AN46" s="697"/>
      <c r="AO46" s="697"/>
      <c r="AP46" s="697"/>
      <c r="AQ46" s="670" t="s">
        <v>30</v>
      </c>
      <c r="AR46" s="670"/>
      <c r="AS46" s="670"/>
      <c r="AT46" s="670"/>
      <c r="AU46" s="670"/>
      <c r="AV46" s="670"/>
      <c r="AW46" s="670"/>
      <c r="AX46" s="670"/>
      <c r="AY46" s="670"/>
      <c r="AZ46" s="670"/>
      <c r="BA46" s="670"/>
      <c r="BB46" s="670"/>
      <c r="BC46" s="670"/>
      <c r="BD46" s="203"/>
      <c r="BE46" s="203"/>
    </row>
    <row r="47" spans="1:57" ht="30" customHeight="1" x14ac:dyDescent="0.2">
      <c r="Z47" s="697" t="s">
        <v>108</v>
      </c>
      <c r="AA47" s="697"/>
      <c r="AB47" s="697"/>
      <c r="AC47" s="697"/>
      <c r="AD47" s="697"/>
      <c r="AE47" s="697"/>
      <c r="AF47" s="697"/>
      <c r="AG47" s="697"/>
      <c r="AH47" s="697"/>
      <c r="AI47" s="697"/>
      <c r="AJ47" s="697"/>
      <c r="AK47" s="697"/>
      <c r="AL47" s="697"/>
      <c r="AM47" s="697"/>
      <c r="AN47" s="697"/>
      <c r="AO47" s="697"/>
      <c r="AP47" s="697"/>
      <c r="AQ47" s="670" t="s">
        <v>98</v>
      </c>
      <c r="AR47" s="670"/>
      <c r="AS47" s="670"/>
      <c r="AT47" s="670"/>
      <c r="AU47" s="670"/>
      <c r="AV47" s="670"/>
      <c r="AW47" s="670"/>
      <c r="AX47" s="670"/>
      <c r="AY47" s="670"/>
      <c r="AZ47" s="670"/>
      <c r="BA47" s="670"/>
      <c r="BB47" s="670"/>
      <c r="BC47" s="670"/>
      <c r="BD47" s="203"/>
      <c r="BE47" s="203"/>
    </row>
    <row r="48" spans="1:57" ht="15.75" x14ac:dyDescent="0.2">
      <c r="D48" s="10"/>
      <c r="E48" s="10"/>
      <c r="F48" s="10"/>
      <c r="G48" s="10"/>
      <c r="H48" s="10"/>
      <c r="Z48" s="671" t="s">
        <v>31</v>
      </c>
      <c r="AA48" s="671"/>
      <c r="AB48" s="671"/>
      <c r="AC48" s="671"/>
      <c r="AD48" s="671"/>
      <c r="AE48" s="671"/>
      <c r="AF48" s="671"/>
      <c r="AG48" s="671"/>
      <c r="AH48" s="671"/>
      <c r="AI48" s="671"/>
      <c r="AJ48" s="671"/>
      <c r="AK48" s="671"/>
      <c r="AL48" s="671"/>
      <c r="AM48" s="671"/>
      <c r="AN48" s="671"/>
      <c r="AO48" s="671"/>
      <c r="AP48" s="671"/>
      <c r="AQ48" s="671" t="s">
        <v>31</v>
      </c>
      <c r="AR48" s="671"/>
      <c r="AS48" s="671"/>
      <c r="AT48" s="671"/>
      <c r="AU48" s="671"/>
      <c r="AV48" s="671"/>
      <c r="AW48" s="671"/>
      <c r="AX48" s="671"/>
      <c r="AY48" s="671"/>
      <c r="AZ48" s="671"/>
      <c r="BA48" s="671"/>
      <c r="BB48" s="671"/>
      <c r="BC48" s="671"/>
      <c r="BD48" s="204"/>
      <c r="BE48" s="204"/>
    </row>
    <row r="50" spans="4:61" x14ac:dyDescent="0.2">
      <c r="D50" s="10"/>
      <c r="E50" s="10"/>
      <c r="F50" s="10"/>
      <c r="G50" s="10"/>
      <c r="H50" s="10"/>
    </row>
    <row r="51" spans="4:61" ht="15.75" customHeight="1" thickBot="1" x14ac:dyDescent="0.25"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BH51" s="365" t="s">
        <v>447</v>
      </c>
      <c r="BI51" s="365" t="s">
        <v>82</v>
      </c>
    </row>
    <row r="52" spans="4:61" ht="15.75" customHeight="1" thickBot="1" x14ac:dyDescent="0.25">
      <c r="AA52" s="190" t="e">
        <f>#REF!</f>
        <v>#REF!</v>
      </c>
      <c r="AB52" s="191" t="e">
        <f>#REF!</f>
        <v>#REF!</v>
      </c>
      <c r="AC52" s="191" t="e">
        <f>#REF!</f>
        <v>#REF!</v>
      </c>
      <c r="AD52" s="191" t="e">
        <f>#REF!</f>
        <v>#REF!</v>
      </c>
      <c r="AE52" s="191" t="e">
        <f>#REF!</f>
        <v>#REF!</v>
      </c>
      <c r="AF52" s="191" t="e">
        <f>#REF!</f>
        <v>#REF!</v>
      </c>
      <c r="AG52" s="191" t="e">
        <f>#REF!</f>
        <v>#REF!</v>
      </c>
      <c r="AH52" s="191" t="e">
        <f>#REF!</f>
        <v>#REF!</v>
      </c>
      <c r="AI52" s="191" t="e">
        <f>#REF!</f>
        <v>#REF!</v>
      </c>
      <c r="AJ52" s="191" t="e">
        <f>#REF!</f>
        <v>#REF!</v>
      </c>
      <c r="AK52" s="191" t="e">
        <f>#REF!</f>
        <v>#REF!</v>
      </c>
      <c r="AL52" s="191" t="e">
        <f>#REF!</f>
        <v>#REF!</v>
      </c>
      <c r="AM52" s="191" t="e">
        <f>#REF!</f>
        <v>#REF!</v>
      </c>
      <c r="AN52" s="192" t="e">
        <f>#REF!</f>
        <v>#REF!</v>
      </c>
      <c r="BH52" s="95" t="s">
        <v>443</v>
      </c>
      <c r="BI52" s="357" t="e">
        <f>+#REF!+#REF!</f>
        <v>#REF!</v>
      </c>
    </row>
    <row r="53" spans="4:61" ht="15" x14ac:dyDescent="0.2">
      <c r="AA53" s="156" t="e">
        <f>+#REF!</f>
        <v>#REF!</v>
      </c>
      <c r="AB53" s="156" t="e">
        <f>#REF!</f>
        <v>#REF!</v>
      </c>
      <c r="AC53" s="156" t="e">
        <f>#REF!</f>
        <v>#REF!</v>
      </c>
      <c r="AD53" s="156" t="e">
        <f>#REF!</f>
        <v>#REF!</v>
      </c>
      <c r="AE53" s="12" t="e">
        <f>#REF!</f>
        <v>#REF!</v>
      </c>
      <c r="AF53" s="12" t="e">
        <f>#REF!</f>
        <v>#REF!</v>
      </c>
      <c r="AG53" s="12" t="e">
        <f>#REF!</f>
        <v>#REF!</v>
      </c>
      <c r="AH53" s="156" t="e">
        <f>#REF!</f>
        <v>#REF!</v>
      </c>
      <c r="AI53" s="156" t="e">
        <f>#REF!</f>
        <v>#REF!</v>
      </c>
      <c r="AJ53" s="156" t="e">
        <f>#REF!</f>
        <v>#REF!</v>
      </c>
      <c r="AK53" s="156" t="e">
        <f>#REF!</f>
        <v>#REF!</v>
      </c>
      <c r="AL53" s="156" t="e">
        <f>#REF!</f>
        <v>#REF!</v>
      </c>
      <c r="AM53" s="156" t="e">
        <f>#REF!</f>
        <v>#REF!</v>
      </c>
      <c r="AN53" s="194" t="e">
        <f>#REF!</f>
        <v>#REF!</v>
      </c>
      <c r="AR53" s="189" t="e">
        <f>#REF!</f>
        <v>#REF!</v>
      </c>
      <c r="AS53" s="190" t="e">
        <f>#REF!</f>
        <v>#REF!</v>
      </c>
      <c r="AT53" s="191" t="e">
        <f>#REF!</f>
        <v>#REF!</v>
      </c>
      <c r="AU53" s="191" t="e">
        <f>#REF!</f>
        <v>#REF!</v>
      </c>
      <c r="AV53" s="191" t="e">
        <f>#REF!</f>
        <v>#REF!</v>
      </c>
      <c r="AW53" s="191" t="e">
        <f>#REF!</f>
        <v>#REF!</v>
      </c>
      <c r="AX53" s="191" t="e">
        <f>#REF!</f>
        <v>#REF!</v>
      </c>
      <c r="AY53" s="191" t="e">
        <f>#REF!</f>
        <v>#REF!</v>
      </c>
      <c r="AZ53" s="191" t="e">
        <f>#REF!</f>
        <v>#REF!</v>
      </c>
      <c r="BA53" s="192" t="e">
        <f>#REF!</f>
        <v>#REF!</v>
      </c>
      <c r="BH53" s="95" t="s">
        <v>444</v>
      </c>
      <c r="BI53" s="357">
        <f>+BA87</f>
        <v>1533714.2719166668</v>
      </c>
    </row>
    <row r="54" spans="4:61" ht="18" customHeight="1" thickBot="1" x14ac:dyDescent="0.25">
      <c r="AA54" s="160" t="e">
        <f>#REF!</f>
        <v>#REF!</v>
      </c>
      <c r="AB54" s="160" t="e">
        <f>#REF!</f>
        <v>#REF!</v>
      </c>
      <c r="AC54" s="160" t="e">
        <f>#REF!</f>
        <v>#REF!</v>
      </c>
      <c r="AD54" s="160" t="e">
        <f>#REF!</f>
        <v>#REF!</v>
      </c>
      <c r="AE54" s="160" t="e">
        <f>#REF!</f>
        <v>#REF!</v>
      </c>
      <c r="AF54" s="160" t="e">
        <f>#REF!</f>
        <v>#REF!</v>
      </c>
      <c r="AG54" s="160" t="e">
        <f>#REF!</f>
        <v>#REF!</v>
      </c>
      <c r="AH54" s="160" t="e">
        <f>#REF!</f>
        <v>#REF!</v>
      </c>
      <c r="AI54" s="160" t="e">
        <f>#REF!</f>
        <v>#REF!</v>
      </c>
      <c r="AJ54" s="160" t="e">
        <f>#REF!</f>
        <v>#REF!</v>
      </c>
      <c r="AK54" s="160" t="e">
        <f>#REF!</f>
        <v>#REF!</v>
      </c>
      <c r="AL54" s="160" t="e">
        <f>#REF!</f>
        <v>#REF!</v>
      </c>
      <c r="AM54" s="160" t="e">
        <f>#REF!</f>
        <v>#REF!</v>
      </c>
      <c r="AN54" s="196" t="e">
        <f>#REF!</f>
        <v>#REF!</v>
      </c>
      <c r="AR54" s="631">
        <v>44197</v>
      </c>
      <c r="AS54" s="157" t="e">
        <f>#REF!</f>
        <v>#REF!</v>
      </c>
      <c r="AT54" s="157" t="e">
        <f>#REF!</f>
        <v>#REF!</v>
      </c>
      <c r="AU54" s="156" t="e">
        <f>#REF!</f>
        <v>#REF!</v>
      </c>
      <c r="AV54" s="156" t="e">
        <f>#REF!</f>
        <v>#REF!</v>
      </c>
      <c r="AW54" s="156" t="e">
        <f>#REF!</f>
        <v>#REF!</v>
      </c>
      <c r="AX54" s="156" t="e">
        <f>#REF!</f>
        <v>#REF!</v>
      </c>
      <c r="AY54" s="156" t="e">
        <f>#REF!</f>
        <v>#REF!</v>
      </c>
      <c r="AZ54" s="156" t="e">
        <f>#REF!</f>
        <v>#REF!</v>
      </c>
      <c r="BA54" s="205" t="e">
        <f>SUM(AT54:AZ54)</f>
        <v>#REF!</v>
      </c>
      <c r="BC54" s="3" t="e">
        <f>+AS54/7</f>
        <v>#REF!</v>
      </c>
      <c r="BH54" s="95" t="s">
        <v>80</v>
      </c>
      <c r="BI54" s="357" t="e">
        <f>+BA62</f>
        <v>#REF!</v>
      </c>
    </row>
    <row r="55" spans="4:61" ht="15.75" thickBot="1" x14ac:dyDescent="0.25">
      <c r="D55" s="189" t="s">
        <v>32</v>
      </c>
      <c r="E55" s="190" t="s">
        <v>106</v>
      </c>
      <c r="F55" s="191">
        <v>44197</v>
      </c>
      <c r="G55" s="191">
        <v>44228</v>
      </c>
      <c r="H55" s="191">
        <v>44256</v>
      </c>
      <c r="I55" s="191">
        <v>44287</v>
      </c>
      <c r="J55" s="191">
        <v>44317</v>
      </c>
      <c r="K55" s="191">
        <v>44348</v>
      </c>
      <c r="L55" s="191">
        <v>44378</v>
      </c>
      <c r="M55" s="191">
        <v>44409</v>
      </c>
      <c r="N55" s="191">
        <v>44440</v>
      </c>
      <c r="O55" s="191">
        <v>44470</v>
      </c>
      <c r="P55" s="191">
        <v>44501</v>
      </c>
      <c r="Q55" s="191">
        <v>44531</v>
      </c>
      <c r="R55" s="192" t="s">
        <v>95</v>
      </c>
      <c r="AA55" s="626"/>
      <c r="AB55" s="626"/>
      <c r="AC55" s="199"/>
      <c r="AD55" s="199" t="e">
        <f>#REF!</f>
        <v>#REF!</v>
      </c>
      <c r="AE55" s="200" t="e">
        <f>#REF!</f>
        <v>#REF!</v>
      </c>
      <c r="AF55" s="200" t="e">
        <f>#REF!</f>
        <v>#REF!</v>
      </c>
      <c r="AG55" s="200" t="e">
        <f>#REF!</f>
        <v>#REF!</v>
      </c>
      <c r="AH55" s="200" t="e">
        <f>#REF!</f>
        <v>#REF!</v>
      </c>
      <c r="AI55" s="201" t="e">
        <f>#REF!</f>
        <v>#REF!</v>
      </c>
      <c r="AJ55" s="201" t="e">
        <f>#REF!</f>
        <v>#REF!</v>
      </c>
      <c r="AK55" s="201" t="e">
        <f>#REF!</f>
        <v>#REF!</v>
      </c>
      <c r="AL55" s="201" t="e">
        <f>#REF!</f>
        <v>#REF!</v>
      </c>
      <c r="AM55" s="201" t="e">
        <f>#REF!</f>
        <v>#REF!</v>
      </c>
      <c r="AN55" s="202" t="e">
        <f>#REF!</f>
        <v>#REF!</v>
      </c>
      <c r="AR55" s="632"/>
      <c r="AS55" s="157" t="e">
        <f>#REF!</f>
        <v>#REF!</v>
      </c>
      <c r="AT55" s="157" t="e">
        <f>#REF!</f>
        <v>#REF!</v>
      </c>
      <c r="AU55" s="119" t="e">
        <f>#REF!</f>
        <v>#REF!</v>
      </c>
      <c r="AV55" s="119" t="e">
        <f>#REF!</f>
        <v>#REF!</v>
      </c>
      <c r="AW55" s="119" t="e">
        <f>#REF!</f>
        <v>#REF!</v>
      </c>
      <c r="AX55" s="119" t="e">
        <f>#REF!</f>
        <v>#REF!</v>
      </c>
      <c r="AY55" s="119" t="e">
        <f>#REF!</f>
        <v>#REF!</v>
      </c>
      <c r="AZ55" s="119" t="e">
        <f>#REF!</f>
        <v>#REF!</v>
      </c>
      <c r="BA55" s="205" t="e">
        <f t="shared" ref="BA55:BA61" si="8">SUM(AT55:AZ55)</f>
        <v>#REF!</v>
      </c>
      <c r="BC55" s="3" t="e">
        <f t="shared" ref="BC55:BC61" si="9">+AS55/7</f>
        <v>#REF!</v>
      </c>
      <c r="BH55" s="372" t="s">
        <v>445</v>
      </c>
      <c r="BI55" s="371" t="e">
        <f>SUM(BI52:BI54)</f>
        <v>#REF!</v>
      </c>
    </row>
    <row r="56" spans="4:61" ht="15" x14ac:dyDescent="0.2">
      <c r="D56" s="193">
        <v>44197</v>
      </c>
      <c r="E56" s="156">
        <v>6134857.1030000001</v>
      </c>
      <c r="F56" s="156">
        <f>+E56/12</f>
        <v>511238.09191666666</v>
      </c>
      <c r="G56" s="156">
        <v>511238.09</v>
      </c>
      <c r="H56" s="156">
        <v>511238.09</v>
      </c>
      <c r="I56" s="12"/>
      <c r="J56" s="12"/>
      <c r="K56" s="12"/>
      <c r="L56" s="156"/>
      <c r="M56" s="156"/>
      <c r="N56" s="156"/>
      <c r="O56" s="156"/>
      <c r="P56" s="156"/>
      <c r="Q56" s="156"/>
      <c r="R56" s="194">
        <f>+E56-F56</f>
        <v>5623619.0110833338</v>
      </c>
      <c r="S56" s="3">
        <f>+E56/12</f>
        <v>511238.09191666666</v>
      </c>
      <c r="AB56" s="5"/>
      <c r="AR56" s="632"/>
      <c r="AS56" s="157" t="e">
        <f>#REF!</f>
        <v>#REF!</v>
      </c>
      <c r="AT56" s="157" t="e">
        <f>#REF!</f>
        <v>#REF!</v>
      </c>
      <c r="AU56" s="119" t="e">
        <f>#REF!</f>
        <v>#REF!</v>
      </c>
      <c r="AV56" s="119" t="e">
        <f>#REF!</f>
        <v>#REF!</v>
      </c>
      <c r="AW56" s="119" t="e">
        <f>#REF!</f>
        <v>#REF!</v>
      </c>
      <c r="AX56" s="119" t="e">
        <f>#REF!</f>
        <v>#REF!</v>
      </c>
      <c r="AY56" s="119" t="e">
        <f>#REF!</f>
        <v>#REF!</v>
      </c>
      <c r="AZ56" s="119" t="e">
        <f>#REF!</f>
        <v>#REF!</v>
      </c>
      <c r="BA56" s="205" t="e">
        <f t="shared" si="8"/>
        <v>#REF!</v>
      </c>
      <c r="BC56" s="3" t="e">
        <f t="shared" si="9"/>
        <v>#REF!</v>
      </c>
    </row>
    <row r="57" spans="4:61" ht="15.75" thickBot="1" x14ac:dyDescent="0.25">
      <c r="D57" s="195" t="s">
        <v>7</v>
      </c>
      <c r="E57" s="160">
        <f>SUM(E56)</f>
        <v>6134857.1030000001</v>
      </c>
      <c r="F57" s="160">
        <f t="shared" ref="F57:N57" si="10">SUM(F56:F56)</f>
        <v>511238.09191666666</v>
      </c>
      <c r="G57" s="160">
        <f t="shared" si="10"/>
        <v>511238.09</v>
      </c>
      <c r="H57" s="160">
        <f t="shared" si="10"/>
        <v>511238.09</v>
      </c>
      <c r="I57" s="160">
        <f t="shared" si="10"/>
        <v>0</v>
      </c>
      <c r="J57" s="160">
        <f t="shared" si="10"/>
        <v>0</v>
      </c>
      <c r="K57" s="160">
        <f t="shared" si="10"/>
        <v>0</v>
      </c>
      <c r="L57" s="160">
        <f t="shared" si="10"/>
        <v>0</v>
      </c>
      <c r="M57" s="160">
        <f t="shared" si="10"/>
        <v>0</v>
      </c>
      <c r="N57" s="160">
        <f t="shared" si="10"/>
        <v>0</v>
      </c>
      <c r="O57" s="160">
        <f>SUM(O56:O56)-0.01+0.01</f>
        <v>0</v>
      </c>
      <c r="P57" s="160">
        <f>SUM(P56:P56)</f>
        <v>0</v>
      </c>
      <c r="Q57" s="160">
        <f>SUM(Q56:Q56)</f>
        <v>0</v>
      </c>
      <c r="R57" s="196">
        <f>SUM(R56:R56)</f>
        <v>5623619.0110833338</v>
      </c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R57" s="632"/>
      <c r="AS57" s="157" t="e">
        <f>#REF!</f>
        <v>#REF!</v>
      </c>
      <c r="AT57" s="157" t="e">
        <f>#REF!</f>
        <v>#REF!</v>
      </c>
      <c r="AU57" s="119" t="e">
        <f>#REF!</f>
        <v>#REF!</v>
      </c>
      <c r="AV57" s="119" t="e">
        <f>#REF!</f>
        <v>#REF!</v>
      </c>
      <c r="AW57" s="119" t="e">
        <f>#REF!</f>
        <v>#REF!</v>
      </c>
      <c r="AX57" s="119" t="e">
        <f>#REF!</f>
        <v>#REF!</v>
      </c>
      <c r="AY57" s="119" t="e">
        <f>#REF!</f>
        <v>#REF!</v>
      </c>
      <c r="AZ57" s="119" t="e">
        <f>#REF!</f>
        <v>#REF!</v>
      </c>
      <c r="BA57" s="205" t="e">
        <f>SUM(AT57:AZ57)</f>
        <v>#REF!</v>
      </c>
      <c r="BC57" s="3" t="e">
        <f t="shared" si="9"/>
        <v>#REF!</v>
      </c>
    </row>
    <row r="58" spans="4:61" ht="15.75" thickBot="1" x14ac:dyDescent="0.3">
      <c r="D58" s="197" t="s">
        <v>34</v>
      </c>
      <c r="E58" s="198"/>
      <c r="F58" s="198"/>
      <c r="G58" s="199"/>
      <c r="H58" s="199"/>
      <c r="I58" s="200"/>
      <c r="J58" s="200"/>
      <c r="K58" s="200"/>
      <c r="L58" s="200"/>
      <c r="M58" s="201"/>
      <c r="N58" s="201"/>
      <c r="O58" s="201"/>
      <c r="P58" s="201"/>
      <c r="Q58" s="201"/>
      <c r="R58" s="202">
        <f>+F57</f>
        <v>511238.09191666666</v>
      </c>
      <c r="AA58" s="649" t="e">
        <f>#REF!</f>
        <v>#REF!</v>
      </c>
      <c r="AB58" s="649" t="e">
        <f>#REF!</f>
        <v>#REF!</v>
      </c>
      <c r="AC58" s="636" t="e">
        <f>#REF!</f>
        <v>#REF!</v>
      </c>
      <c r="AD58" s="637"/>
      <c r="AE58" s="637"/>
      <c r="AF58" s="637"/>
      <c r="AG58" s="637"/>
      <c r="AH58" s="637"/>
      <c r="AI58" s="637"/>
      <c r="AJ58" s="637"/>
      <c r="AK58" s="637"/>
      <c r="AL58" s="637"/>
      <c r="AM58" s="637"/>
      <c r="AN58" s="638"/>
      <c r="AR58" s="632"/>
      <c r="AS58" s="157" t="e">
        <f>#REF!</f>
        <v>#REF!</v>
      </c>
      <c r="AT58" s="157" t="e">
        <f>#REF!</f>
        <v>#REF!</v>
      </c>
      <c r="AU58" s="119" t="e">
        <f>#REF!</f>
        <v>#REF!</v>
      </c>
      <c r="AV58" s="119" t="e">
        <f>#REF!</f>
        <v>#REF!</v>
      </c>
      <c r="AW58" s="119" t="e">
        <f>#REF!</f>
        <v>#REF!</v>
      </c>
      <c r="AX58" s="119" t="e">
        <f>#REF!</f>
        <v>#REF!</v>
      </c>
      <c r="AY58" s="119" t="e">
        <f>#REF!</f>
        <v>#REF!</v>
      </c>
      <c r="AZ58" s="119" t="e">
        <f>#REF!</f>
        <v>#REF!</v>
      </c>
      <c r="BA58" s="205" t="e">
        <f t="shared" si="8"/>
        <v>#REF!</v>
      </c>
      <c r="BC58" s="3" t="e">
        <f t="shared" si="9"/>
        <v>#REF!</v>
      </c>
    </row>
    <row r="59" spans="4:61" ht="15" x14ac:dyDescent="0.2">
      <c r="F59" s="5"/>
      <c r="V59" s="5"/>
      <c r="AA59" s="635" t="e">
        <f>#REF!</f>
        <v>#REF!</v>
      </c>
      <c r="AB59" s="635" t="e">
        <f>#REF!</f>
        <v>#REF!</v>
      </c>
      <c r="AC59" s="639" t="e">
        <f>#REF!</f>
        <v>#REF!</v>
      </c>
      <c r="AD59" s="640"/>
      <c r="AE59" s="640"/>
      <c r="AF59" s="640"/>
      <c r="AG59" s="640"/>
      <c r="AH59" s="640"/>
      <c r="AI59" s="640"/>
      <c r="AJ59" s="640"/>
      <c r="AK59" s="640"/>
      <c r="AL59" s="640"/>
      <c r="AM59" s="640"/>
      <c r="AN59" s="641"/>
      <c r="AR59" s="632"/>
      <c r="AS59" s="157" t="e">
        <f>#REF!</f>
        <v>#REF!</v>
      </c>
      <c r="AT59" s="157" t="e">
        <f>#REF!</f>
        <v>#REF!</v>
      </c>
      <c r="AU59" s="119" t="e">
        <f>#REF!</f>
        <v>#REF!</v>
      </c>
      <c r="AV59" s="119" t="e">
        <f>#REF!</f>
        <v>#REF!</v>
      </c>
      <c r="AW59" s="119" t="e">
        <f>#REF!</f>
        <v>#REF!</v>
      </c>
      <c r="AX59" s="119" t="e">
        <f>#REF!</f>
        <v>#REF!</v>
      </c>
      <c r="AY59" s="119" t="e">
        <f>#REF!</f>
        <v>#REF!</v>
      </c>
      <c r="AZ59" s="119" t="e">
        <f>#REF!</f>
        <v>#REF!</v>
      </c>
      <c r="BA59" s="205" t="e">
        <f t="shared" si="8"/>
        <v>#REF!</v>
      </c>
      <c r="BC59" s="3" t="e">
        <f t="shared" si="9"/>
        <v>#REF!</v>
      </c>
    </row>
    <row r="60" spans="4:61" ht="15.75" thickBot="1" x14ac:dyDescent="0.25"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AA60" s="666" t="e">
        <f>#REF!</f>
        <v>#REF!</v>
      </c>
      <c r="AB60" s="666" t="e">
        <f>#REF!</f>
        <v>#REF!</v>
      </c>
      <c r="AC60" s="642" t="e">
        <f>+AN55</f>
        <v>#REF!</v>
      </c>
      <c r="AD60" s="643"/>
      <c r="AE60" s="643"/>
      <c r="AF60" s="643"/>
      <c r="AG60" s="643"/>
      <c r="AH60" s="643"/>
      <c r="AI60" s="643"/>
      <c r="AJ60" s="643"/>
      <c r="AK60" s="643"/>
      <c r="AL60" s="643"/>
      <c r="AM60" s="643"/>
      <c r="AN60" s="644"/>
      <c r="AR60" s="632"/>
      <c r="AS60" s="157" t="e">
        <f>#REF!</f>
        <v>#REF!</v>
      </c>
      <c r="AT60" s="157" t="e">
        <f>#REF!</f>
        <v>#REF!</v>
      </c>
      <c r="AU60" s="119" t="e">
        <f>#REF!</f>
        <v>#REF!</v>
      </c>
      <c r="AV60" s="119" t="e">
        <f>#REF!</f>
        <v>#REF!</v>
      </c>
      <c r="AW60" s="119" t="e">
        <f>#REF!</f>
        <v>#REF!</v>
      </c>
      <c r="AX60" s="119" t="e">
        <f>#REF!</f>
        <v>#REF!</v>
      </c>
      <c r="AY60" s="119" t="e">
        <f>#REF!</f>
        <v>#REF!</v>
      </c>
      <c r="AZ60" s="119" t="e">
        <f>#REF!</f>
        <v>#REF!</v>
      </c>
      <c r="BA60" s="205" t="e">
        <f t="shared" si="8"/>
        <v>#REF!</v>
      </c>
      <c r="BC60" s="3" t="e">
        <f t="shared" si="9"/>
        <v>#REF!</v>
      </c>
    </row>
    <row r="61" spans="4:61" ht="12.75" customHeight="1" thickBot="1" x14ac:dyDescent="0.3"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AA61" s="634" t="e">
        <f>#REF!</f>
        <v>#REF!</v>
      </c>
      <c r="AB61" s="634" t="e">
        <f>#REF!</f>
        <v>#REF!</v>
      </c>
      <c r="AC61" s="645" t="e">
        <f>+AC59-AC60</f>
        <v>#REF!</v>
      </c>
      <c r="AD61" s="646"/>
      <c r="AE61" s="646"/>
      <c r="AF61" s="646"/>
      <c r="AG61" s="646"/>
      <c r="AH61" s="646"/>
      <c r="AI61" s="646"/>
      <c r="AJ61" s="646"/>
      <c r="AK61" s="646"/>
      <c r="AL61" s="646"/>
      <c r="AM61" s="646"/>
      <c r="AN61" s="647"/>
      <c r="AR61" s="633"/>
      <c r="AS61" s="157" t="e">
        <f>#REF!</f>
        <v>#REF!</v>
      </c>
      <c r="AT61" s="157" t="e">
        <f>#REF!</f>
        <v>#REF!</v>
      </c>
      <c r="AU61" s="156" t="e">
        <f>#REF!</f>
        <v>#REF!</v>
      </c>
      <c r="AV61" s="156" t="e">
        <f>#REF!</f>
        <v>#REF!</v>
      </c>
      <c r="AW61" s="156" t="e">
        <f>#REF!</f>
        <v>#REF!</v>
      </c>
      <c r="AX61" s="156" t="e">
        <f>#REF!</f>
        <v>#REF!</v>
      </c>
      <c r="AY61" s="156" t="e">
        <f>#REF!</f>
        <v>#REF!</v>
      </c>
      <c r="AZ61" s="156" t="e">
        <f>#REF!</f>
        <v>#REF!</v>
      </c>
      <c r="BA61" s="205" t="e">
        <f t="shared" si="8"/>
        <v>#REF!</v>
      </c>
      <c r="BC61" s="3" t="e">
        <f t="shared" si="9"/>
        <v>#REF!</v>
      </c>
    </row>
    <row r="62" spans="4:61" ht="13.5" customHeight="1" x14ac:dyDescent="0.2">
      <c r="I62" s="624"/>
      <c r="J62" s="624"/>
      <c r="K62" s="624"/>
      <c r="L62" s="624"/>
      <c r="M62" s="624"/>
      <c r="N62" s="624"/>
      <c r="O62" s="624"/>
      <c r="P62" s="624"/>
      <c r="Q62" s="624"/>
      <c r="R62" s="624"/>
      <c r="AR62" s="195" t="e">
        <f>#REF!</f>
        <v>#REF!</v>
      </c>
      <c r="AS62" s="160" t="e">
        <f t="shared" ref="AS62:BA62" si="11">SUM(AS54:AS61)</f>
        <v>#REF!</v>
      </c>
      <c r="AT62" s="160" t="e">
        <f t="shared" si="11"/>
        <v>#REF!</v>
      </c>
      <c r="AU62" s="160" t="e">
        <f t="shared" si="11"/>
        <v>#REF!</v>
      </c>
      <c r="AV62" s="160" t="e">
        <f t="shared" si="11"/>
        <v>#REF!</v>
      </c>
      <c r="AW62" s="160" t="e">
        <f t="shared" si="11"/>
        <v>#REF!</v>
      </c>
      <c r="AX62" s="160" t="e">
        <f t="shared" si="11"/>
        <v>#REF!</v>
      </c>
      <c r="AY62" s="160" t="e">
        <f t="shared" si="11"/>
        <v>#REF!</v>
      </c>
      <c r="AZ62" s="160" t="e">
        <f t="shared" si="11"/>
        <v>#REF!</v>
      </c>
      <c r="BA62" s="160" t="e">
        <f t="shared" si="11"/>
        <v>#REF!</v>
      </c>
    </row>
    <row r="63" spans="4:61" ht="13.5" thickBot="1" x14ac:dyDescent="0.25">
      <c r="I63" s="366"/>
      <c r="J63" s="368"/>
      <c r="K63" s="368"/>
      <c r="L63" s="368"/>
      <c r="M63" s="368"/>
      <c r="N63" s="368"/>
      <c r="O63" s="368"/>
      <c r="P63" s="368"/>
      <c r="Q63" s="368"/>
      <c r="R63" s="368"/>
      <c r="AR63" s="650" t="e">
        <f>#REF!</f>
        <v>#REF!</v>
      </c>
      <c r="AS63" s="626"/>
      <c r="AT63" s="626"/>
      <c r="AU63" s="626"/>
      <c r="AV63" s="199"/>
      <c r="AW63" s="200" t="e">
        <f>#REF!</f>
        <v>#REF!</v>
      </c>
      <c r="AX63" s="200" t="e">
        <f>#REF!</f>
        <v>#REF!</v>
      </c>
      <c r="AY63" s="200" t="e">
        <f>#REF!</f>
        <v>#REF!</v>
      </c>
      <c r="AZ63" s="200" t="e">
        <f>#REF!</f>
        <v>#REF!</v>
      </c>
      <c r="BA63" s="206" t="e">
        <f>#REF!</f>
        <v>#REF!</v>
      </c>
    </row>
    <row r="64" spans="4:61" x14ac:dyDescent="0.2">
      <c r="I64" s="366"/>
      <c r="J64" s="369"/>
      <c r="K64" s="369"/>
      <c r="L64" s="369"/>
      <c r="M64" s="369"/>
      <c r="N64" s="369"/>
      <c r="O64" s="369"/>
      <c r="P64" s="369"/>
      <c r="Q64" s="369"/>
      <c r="R64" s="369"/>
      <c r="AR64" s="664"/>
      <c r="AS64" s="665"/>
      <c r="AT64" s="665"/>
      <c r="AU64" s="665"/>
      <c r="AV64" s="665"/>
    </row>
    <row r="65" spans="26:54" x14ac:dyDescent="0.2">
      <c r="AR65" s="165"/>
      <c r="AS65" s="165"/>
      <c r="AT65" s="165"/>
      <c r="AU65" s="165"/>
      <c r="AV65" s="165"/>
      <c r="AW65" s="165"/>
      <c r="AZ65" s="1"/>
      <c r="BA65" s="165"/>
    </row>
    <row r="66" spans="26:54" ht="15" x14ac:dyDescent="0.25">
      <c r="AR66" s="661" t="e">
        <f>#REF!</f>
        <v>#REF!</v>
      </c>
      <c r="AS66" s="662"/>
      <c r="AT66" s="662"/>
      <c r="AU66" s="662"/>
      <c r="AV66" s="663"/>
      <c r="AW66" s="359"/>
      <c r="AX66" s="358"/>
      <c r="AY66" s="360"/>
      <c r="AZ66" s="361"/>
      <c r="BA66" s="362" t="e">
        <f>#REF!</f>
        <v>#REF!</v>
      </c>
    </row>
    <row r="67" spans="26:54" x14ac:dyDescent="0.2">
      <c r="AR67" s="651" t="e">
        <f>#REF!</f>
        <v>#REF!</v>
      </c>
      <c r="AS67" s="635"/>
      <c r="AT67" s="635"/>
      <c r="AU67" s="635"/>
      <c r="AV67" s="652"/>
      <c r="AW67" s="266"/>
      <c r="AX67" s="11"/>
      <c r="AY67" s="11"/>
      <c r="AZ67" s="11"/>
      <c r="BA67" s="96" t="e">
        <f>+AS62</f>
        <v>#REF!</v>
      </c>
    </row>
    <row r="68" spans="26:54" ht="12.75" customHeight="1" x14ac:dyDescent="0.2">
      <c r="AR68" s="656" t="e">
        <f>#REF!</f>
        <v>#REF!</v>
      </c>
      <c r="AS68" s="656"/>
      <c r="AT68" s="656"/>
      <c r="AU68" s="656"/>
      <c r="AV68" s="656"/>
      <c r="AW68" s="266"/>
      <c r="AX68" s="11"/>
      <c r="AY68" s="94"/>
      <c r="AZ68" s="94"/>
      <c r="BA68" s="363" t="e">
        <f>+BA62</f>
        <v>#REF!</v>
      </c>
    </row>
    <row r="69" spans="26:54" ht="13.5" customHeight="1" thickBot="1" x14ac:dyDescent="0.25">
      <c r="AR69" s="658" t="e">
        <f>#REF!</f>
        <v>#REF!</v>
      </c>
      <c r="AS69" s="658"/>
      <c r="AT69" s="658"/>
      <c r="AU69" s="658"/>
      <c r="AV69" s="658"/>
      <c r="AW69" s="266"/>
      <c r="AX69" s="11"/>
      <c r="AY69" s="11"/>
      <c r="AZ69" s="97"/>
      <c r="BA69" s="364" t="e">
        <f>+BA67-BA68</f>
        <v>#REF!</v>
      </c>
    </row>
    <row r="70" spans="26:54" ht="13.5" thickBot="1" x14ac:dyDescent="0.25">
      <c r="Z70" s="667" t="s">
        <v>290</v>
      </c>
      <c r="AA70" s="668"/>
      <c r="AB70" s="668"/>
      <c r="AC70" s="668"/>
      <c r="AD70" s="668"/>
      <c r="AE70" s="668"/>
      <c r="AF70" s="668"/>
      <c r="AG70" s="668"/>
      <c r="AH70" s="668"/>
      <c r="AI70" s="668"/>
      <c r="AJ70" s="668"/>
      <c r="AK70" s="668"/>
      <c r="AL70" s="669"/>
      <c r="AN70" s="271" t="e">
        <f>++Z21+X46+AN55+BA63</f>
        <v>#REF!</v>
      </c>
      <c r="AO70" s="269"/>
    </row>
    <row r="72" spans="26:54" x14ac:dyDescent="0.2">
      <c r="AC72" s="330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7"/>
    </row>
    <row r="73" spans="26:54" x14ac:dyDescent="0.2">
      <c r="AC73" s="330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P73" s="5"/>
    </row>
    <row r="74" spans="26:54" x14ac:dyDescent="0.2">
      <c r="AC74" s="330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</row>
    <row r="75" spans="26:54" x14ac:dyDescent="0.2">
      <c r="AC75" s="330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</row>
    <row r="76" spans="26:54" x14ac:dyDescent="0.2"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  <c r="AN76" s="366"/>
      <c r="AP76" s="5"/>
    </row>
    <row r="77" spans="26:54" ht="12.75" customHeight="1" x14ac:dyDescent="0.2">
      <c r="AR77" s="625"/>
      <c r="AS77" s="625"/>
      <c r="AT77" s="625"/>
      <c r="AU77" s="625"/>
      <c r="AV77" s="625"/>
      <c r="AW77" s="207"/>
      <c r="AX77" s="7"/>
      <c r="AY77" s="166"/>
      <c r="AZ77" s="166"/>
      <c r="BA77" s="370"/>
      <c r="BB77" s="7"/>
    </row>
    <row r="78" spans="26:54" x14ac:dyDescent="0.2">
      <c r="AP78" s="5"/>
    </row>
    <row r="81" spans="42:57" x14ac:dyDescent="0.2">
      <c r="AP81" s="5"/>
    </row>
    <row r="84" spans="42:57" ht="13.5" thickBot="1" x14ac:dyDescent="0.25"/>
    <row r="85" spans="42:57" x14ac:dyDescent="0.2">
      <c r="AR85" s="189" t="s">
        <v>32</v>
      </c>
      <c r="AS85" s="190" t="s">
        <v>106</v>
      </c>
      <c r="AT85" s="191">
        <v>44197</v>
      </c>
      <c r="AU85" s="191">
        <v>44228</v>
      </c>
      <c r="AV85" s="191">
        <v>44256</v>
      </c>
      <c r="AW85" s="191">
        <v>44287</v>
      </c>
      <c r="AX85" s="191">
        <v>44317</v>
      </c>
      <c r="AY85" s="191">
        <v>44348</v>
      </c>
      <c r="AZ85" s="191">
        <v>44378</v>
      </c>
      <c r="BA85" s="192" t="s">
        <v>95</v>
      </c>
      <c r="BB85" s="191">
        <v>44440</v>
      </c>
      <c r="BC85" s="191">
        <v>44470</v>
      </c>
      <c r="BD85" s="191">
        <v>44501</v>
      </c>
      <c r="BE85" s="191">
        <v>44531</v>
      </c>
    </row>
    <row r="86" spans="42:57" ht="15" x14ac:dyDescent="0.2">
      <c r="AR86" s="193">
        <v>44197</v>
      </c>
      <c r="AS86" s="156">
        <v>6134857.1030000001</v>
      </c>
      <c r="AT86" s="156">
        <f>+AS86/12</f>
        <v>511238.09191666666</v>
      </c>
      <c r="AU86" s="156">
        <v>511238.09</v>
      </c>
      <c r="AV86" s="156">
        <v>511238.09</v>
      </c>
      <c r="AW86" s="12"/>
      <c r="AX86" s="12"/>
      <c r="AY86" s="12"/>
      <c r="AZ86" s="156"/>
      <c r="BA86" s="194">
        <f>SUM(AT86:AZ86)</f>
        <v>1533714.2719166668</v>
      </c>
      <c r="BB86" s="156"/>
      <c r="BC86" s="156"/>
      <c r="BD86" s="156"/>
      <c r="BE86" s="156"/>
    </row>
    <row r="87" spans="42:57" x14ac:dyDescent="0.2">
      <c r="AR87" s="195" t="s">
        <v>7</v>
      </c>
      <c r="AS87" s="160">
        <f>SUM(AS86)</f>
        <v>6134857.1030000001</v>
      </c>
      <c r="AT87" s="160">
        <f t="shared" ref="AT87:BB87" si="12">SUM(AT86:AT86)</f>
        <v>511238.09191666666</v>
      </c>
      <c r="AU87" s="160">
        <f t="shared" si="12"/>
        <v>511238.09</v>
      </c>
      <c r="AV87" s="160">
        <f t="shared" si="12"/>
        <v>511238.09</v>
      </c>
      <c r="AW87" s="160">
        <f t="shared" si="12"/>
        <v>0</v>
      </c>
      <c r="AX87" s="160">
        <f t="shared" si="12"/>
        <v>0</v>
      </c>
      <c r="AY87" s="160">
        <f t="shared" si="12"/>
        <v>0</v>
      </c>
      <c r="AZ87" s="160">
        <f t="shared" si="12"/>
        <v>0</v>
      </c>
      <c r="BA87" s="196">
        <f>SUM(BA86:BA86)</f>
        <v>1533714.2719166668</v>
      </c>
      <c r="BB87" s="160">
        <f t="shared" si="12"/>
        <v>0</v>
      </c>
      <c r="BC87" s="160">
        <f>SUM(BC86:BC86)-0.01+0.01</f>
        <v>0</v>
      </c>
      <c r="BD87" s="160">
        <f>SUM(BD86:BD86)</f>
        <v>0</v>
      </c>
      <c r="BE87" s="160">
        <f>SUM(BE86:BE86)</f>
        <v>0</v>
      </c>
    </row>
    <row r="88" spans="42:57" ht="13.5" thickBot="1" x14ac:dyDescent="0.25">
      <c r="AR88" s="197" t="s">
        <v>34</v>
      </c>
      <c r="AS88" s="198"/>
      <c r="AT88" s="198"/>
      <c r="AU88" s="199"/>
      <c r="AV88" s="199"/>
      <c r="AW88" s="200"/>
      <c r="AX88" s="200"/>
      <c r="AY88" s="200"/>
      <c r="AZ88" s="200"/>
      <c r="BA88" s="202">
        <f>+BA87</f>
        <v>1533714.2719166668</v>
      </c>
      <c r="BB88" s="201"/>
      <c r="BC88" s="201"/>
      <c r="BD88" s="201"/>
      <c r="BE88" s="201"/>
    </row>
    <row r="92" spans="42:57" ht="15" x14ac:dyDescent="0.25">
      <c r="AR92" s="654" t="s">
        <v>81</v>
      </c>
      <c r="AS92" s="654"/>
      <c r="AT92" s="654"/>
      <c r="AU92" s="655" t="s">
        <v>82</v>
      </c>
      <c r="AV92" s="655"/>
    </row>
    <row r="93" spans="42:57" x14ac:dyDescent="0.2">
      <c r="AR93" s="660" t="s">
        <v>80</v>
      </c>
      <c r="AS93" s="660"/>
      <c r="AT93" s="660"/>
      <c r="AU93" s="659">
        <f>+AS86</f>
        <v>6134857.1030000001</v>
      </c>
      <c r="AV93" s="659"/>
    </row>
    <row r="94" spans="42:57" x14ac:dyDescent="0.2">
      <c r="AR94" s="656" t="s">
        <v>99</v>
      </c>
      <c r="AS94" s="656"/>
      <c r="AT94" s="656"/>
      <c r="AU94" s="657">
        <f>+BA87</f>
        <v>1533714.2719166668</v>
      </c>
      <c r="AV94" s="657"/>
    </row>
    <row r="95" spans="42:57" ht="34.15" customHeight="1" x14ac:dyDescent="0.2">
      <c r="AR95" s="658" t="s">
        <v>446</v>
      </c>
      <c r="AS95" s="658"/>
      <c r="AT95" s="658"/>
      <c r="AU95" s="653">
        <f>+AU93-AU94</f>
        <v>4601142.8310833331</v>
      </c>
      <c r="AV95" s="653"/>
    </row>
  </sheetData>
  <mergeCells count="58">
    <mergeCell ref="L29:M29"/>
    <mergeCell ref="R29:S29"/>
    <mergeCell ref="Z47:AP47"/>
    <mergeCell ref="Z48:AP48"/>
    <mergeCell ref="AQ46:BC46"/>
    <mergeCell ref="AQ47:BC47"/>
    <mergeCell ref="AQ48:BC48"/>
    <mergeCell ref="Z46:AP46"/>
    <mergeCell ref="X44:Y44"/>
    <mergeCell ref="X45:Y45"/>
    <mergeCell ref="B27:D27"/>
    <mergeCell ref="E27:F27"/>
    <mergeCell ref="K27:Z27"/>
    <mergeCell ref="L28:M28"/>
    <mergeCell ref="R28:S28"/>
    <mergeCell ref="B25:D25"/>
    <mergeCell ref="E25:F25"/>
    <mergeCell ref="K25:Z25"/>
    <mergeCell ref="B26:D26"/>
    <mergeCell ref="E26:F26"/>
    <mergeCell ref="K26:Z26"/>
    <mergeCell ref="A7:Z7"/>
    <mergeCell ref="A8:Z8"/>
    <mergeCell ref="A9:Z9"/>
    <mergeCell ref="B12:B19"/>
    <mergeCell ref="B24:D24"/>
    <mergeCell ref="E24:F24"/>
    <mergeCell ref="K24:Z24"/>
    <mergeCell ref="AR66:AV66"/>
    <mergeCell ref="AR64:AV64"/>
    <mergeCell ref="AR68:AV68"/>
    <mergeCell ref="AA60:AB60"/>
    <mergeCell ref="Z70:AL70"/>
    <mergeCell ref="AR69:AV69"/>
    <mergeCell ref="AU95:AV95"/>
    <mergeCell ref="AR92:AT92"/>
    <mergeCell ref="AU92:AV92"/>
    <mergeCell ref="AR94:AT94"/>
    <mergeCell ref="AU94:AV94"/>
    <mergeCell ref="AR95:AT95"/>
    <mergeCell ref="AU93:AV93"/>
    <mergeCell ref="AR93:AT93"/>
    <mergeCell ref="I62:R62"/>
    <mergeCell ref="AR77:AV77"/>
    <mergeCell ref="AA55:AB55"/>
    <mergeCell ref="A46:W46"/>
    <mergeCell ref="X46:Y46"/>
    <mergeCell ref="AR54:AR61"/>
    <mergeCell ref="AA61:AB61"/>
    <mergeCell ref="AA59:AB59"/>
    <mergeCell ref="AC58:AN58"/>
    <mergeCell ref="AC59:AN59"/>
    <mergeCell ref="AC60:AN60"/>
    <mergeCell ref="AC61:AN61"/>
    <mergeCell ref="I61:R61"/>
    <mergeCell ref="AA58:AB58"/>
    <mergeCell ref="AR63:AU63"/>
    <mergeCell ref="AR67:AV67"/>
  </mergeCells>
  <hyperlinks>
    <hyperlink ref="AN70" location="'ESTADO DE RENDIMIENTO'!C19" display="'ESTADO DE RENDIMIENTO'!C19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AA2311"/>
  <sheetViews>
    <sheetView topLeftCell="A28" workbookViewId="0">
      <selection activeCell="K43" sqref="K43"/>
    </sheetView>
  </sheetViews>
  <sheetFormatPr baseColWidth="10" defaultColWidth="15.42578125" defaultRowHeight="15" x14ac:dyDescent="0.2"/>
  <cols>
    <col min="1" max="1" width="51.85546875" style="19" customWidth="1"/>
    <col min="2" max="2" width="15.42578125" style="16" customWidth="1"/>
    <col min="3" max="4" width="15.42578125" style="16" hidden="1" customWidth="1"/>
    <col min="5" max="6" width="15.42578125" style="16" customWidth="1"/>
    <col min="7" max="7" width="15.42578125" style="15" customWidth="1"/>
    <col min="8" max="8" width="15.42578125" style="16" customWidth="1"/>
    <col min="9" max="9" width="16" style="14" customWidth="1"/>
    <col min="10" max="10" width="18.140625" style="14" customWidth="1"/>
    <col min="11" max="11" width="18" style="14" customWidth="1"/>
    <col min="12" max="14" width="18" style="38" customWidth="1"/>
    <col min="15" max="15" width="15.42578125" style="14" customWidth="1"/>
    <col min="16" max="16" width="15.42578125" style="14"/>
    <col min="17" max="17" width="15.7109375" style="14" customWidth="1"/>
    <col min="18" max="18" width="15.42578125" style="14"/>
    <col min="19" max="19" width="17.28515625" style="14" bestFit="1" customWidth="1"/>
    <col min="20" max="27" width="15.42578125" style="14"/>
    <col min="28" max="16384" width="15.42578125" style="6"/>
  </cols>
  <sheetData>
    <row r="1" spans="1:27" x14ac:dyDescent="0.2">
      <c r="A1" s="13"/>
    </row>
    <row r="2" spans="1:27" x14ac:dyDescent="0.2">
      <c r="A2" s="13"/>
    </row>
    <row r="3" spans="1:27" ht="28.5" customHeight="1" x14ac:dyDescent="0.25">
      <c r="A3" s="618" t="s">
        <v>1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</row>
    <row r="4" spans="1:27" ht="18" customHeight="1" x14ac:dyDescent="0.25">
      <c r="A4" s="618" t="s">
        <v>97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</row>
    <row r="5" spans="1:27" ht="15.75" customHeight="1" x14ac:dyDescent="0.25">
      <c r="A5" s="619" t="s">
        <v>293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</row>
    <row r="6" spans="1:27" ht="16.5" thickBot="1" x14ac:dyDescent="0.3">
      <c r="A6" s="618" t="s">
        <v>0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</row>
    <row r="7" spans="1:27" ht="72" thickBot="1" x14ac:dyDescent="0.25">
      <c r="A7" s="23" t="s">
        <v>2</v>
      </c>
      <c r="B7" s="24" t="s">
        <v>35</v>
      </c>
      <c r="C7" s="185" t="s">
        <v>109</v>
      </c>
      <c r="D7" s="185" t="s">
        <v>110</v>
      </c>
      <c r="E7" s="24" t="s">
        <v>36</v>
      </c>
      <c r="F7" s="24" t="s">
        <v>37</v>
      </c>
      <c r="G7" s="25" t="s">
        <v>38</v>
      </c>
      <c r="H7" s="24" t="s">
        <v>39</v>
      </c>
      <c r="I7" s="137" t="s">
        <v>111</v>
      </c>
      <c r="J7" s="26" t="s">
        <v>294</v>
      </c>
      <c r="K7" s="138" t="s">
        <v>295</v>
      </c>
      <c r="O7" s="27"/>
      <c r="P7" s="27"/>
      <c r="Q7" s="27"/>
    </row>
    <row r="8" spans="1:27" x14ac:dyDescent="0.2">
      <c r="A8" s="28" t="s">
        <v>3</v>
      </c>
      <c r="B8" s="29"/>
      <c r="C8" s="186"/>
      <c r="D8" s="186"/>
      <c r="E8" s="29"/>
      <c r="F8" s="29"/>
      <c r="G8" s="30"/>
      <c r="H8" s="29"/>
      <c r="I8" s="132"/>
      <c r="J8" s="31"/>
      <c r="K8" s="139"/>
      <c r="O8" s="27"/>
      <c r="P8" s="27"/>
      <c r="Q8" s="27"/>
    </row>
    <row r="9" spans="1:27" x14ac:dyDescent="0.2">
      <c r="A9" s="32" t="s">
        <v>4</v>
      </c>
      <c r="B9" s="104"/>
      <c r="C9" s="104"/>
      <c r="D9" s="104"/>
      <c r="E9" s="104"/>
      <c r="F9" s="104"/>
      <c r="G9" s="105"/>
      <c r="H9" s="104"/>
      <c r="I9" s="33"/>
      <c r="J9" s="33"/>
      <c r="K9" s="140"/>
      <c r="O9" s="34"/>
      <c r="P9" s="34"/>
      <c r="Q9" s="34"/>
    </row>
    <row r="10" spans="1:27" ht="13.5" customHeight="1" x14ac:dyDescent="0.25">
      <c r="A10" s="35" t="s">
        <v>40</v>
      </c>
      <c r="B10" s="106">
        <v>3532273.38</v>
      </c>
      <c r="C10" s="106"/>
      <c r="D10" s="106"/>
      <c r="E10" s="106">
        <v>59760.23</v>
      </c>
      <c r="F10" s="106">
        <v>1242309.4099999999</v>
      </c>
      <c r="G10" s="107">
        <f>+F10-E10</f>
        <v>1182549.18</v>
      </c>
      <c r="H10" s="106">
        <f>+B10-G10</f>
        <v>2349724.2000000002</v>
      </c>
      <c r="I10" s="98">
        <f>+H10</f>
        <v>2349724.2000000002</v>
      </c>
      <c r="J10" s="99">
        <f>+E10</f>
        <v>59760.23</v>
      </c>
      <c r="K10" s="141">
        <f>+I10-J10</f>
        <v>2289963.9700000002</v>
      </c>
      <c r="O10" s="38"/>
      <c r="P10" s="38"/>
      <c r="Q10" s="38"/>
    </row>
    <row r="11" spans="1:27" ht="15.75" customHeight="1" x14ac:dyDescent="0.25">
      <c r="A11" s="35" t="s">
        <v>5</v>
      </c>
      <c r="B11" s="106">
        <v>18625</v>
      </c>
      <c r="C11" s="106"/>
      <c r="D11" s="106"/>
      <c r="E11" s="106">
        <v>310.33</v>
      </c>
      <c r="F11" s="106">
        <v>8844.49</v>
      </c>
      <c r="G11" s="107">
        <f t="shared" ref="G11:G27" si="0">+F11-E11</f>
        <v>8534.16</v>
      </c>
      <c r="H11" s="106">
        <f>+B11-G11</f>
        <v>10090.84</v>
      </c>
      <c r="I11" s="98">
        <f>+H11</f>
        <v>10090.84</v>
      </c>
      <c r="J11" s="99">
        <f>+E11</f>
        <v>310.33</v>
      </c>
      <c r="K11" s="141">
        <f>+I11-J11</f>
        <v>9780.51</v>
      </c>
      <c r="O11" s="39"/>
      <c r="P11" s="39"/>
      <c r="Q11" s="38"/>
    </row>
    <row r="12" spans="1:27" ht="28.5" customHeight="1" x14ac:dyDescent="0.25">
      <c r="A12" s="40" t="s">
        <v>6</v>
      </c>
      <c r="B12" s="124">
        <v>1682506.79</v>
      </c>
      <c r="C12" s="124"/>
      <c r="D12" s="124"/>
      <c r="E12" s="124">
        <v>28041.65</v>
      </c>
      <c r="F12" s="124">
        <v>275440.44</v>
      </c>
      <c r="G12" s="107">
        <f t="shared" si="0"/>
        <v>247398.79</v>
      </c>
      <c r="H12" s="106">
        <f>+B12-G12</f>
        <v>1435108</v>
      </c>
      <c r="I12" s="98">
        <f>+H12</f>
        <v>1435108</v>
      </c>
      <c r="J12" s="99">
        <f>+E12</f>
        <v>28041.65</v>
      </c>
      <c r="K12" s="141">
        <f>+I12-J12</f>
        <v>1407066.35</v>
      </c>
      <c r="O12" s="38"/>
      <c r="P12" s="38"/>
      <c r="Q12" s="38"/>
    </row>
    <row r="13" spans="1:27" s="17" customFormat="1" ht="12.75" customHeight="1" x14ac:dyDescent="0.2">
      <c r="A13" s="41" t="s">
        <v>17</v>
      </c>
      <c r="B13" s="108"/>
      <c r="C13" s="100"/>
      <c r="D13" s="100"/>
      <c r="E13" s="108"/>
      <c r="F13" s="108"/>
      <c r="G13" s="109">
        <f>SUM(G10:G12)</f>
        <v>1438482.13</v>
      </c>
      <c r="H13" s="108">
        <f>SUM(H10:H12)</f>
        <v>3794923.04</v>
      </c>
      <c r="I13" s="100">
        <f>SUM(I10:I12)</f>
        <v>3794923.04</v>
      </c>
      <c r="J13" s="100">
        <f>SUM(J10:J12)</f>
        <v>88112.21</v>
      </c>
      <c r="K13" s="142">
        <f>SUM(K10:K12)</f>
        <v>3706810.83</v>
      </c>
      <c r="L13" s="38"/>
      <c r="M13" s="38"/>
      <c r="N13" s="38"/>
      <c r="O13" s="42"/>
      <c r="P13" s="42"/>
      <c r="Q13" s="42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s="17" customFormat="1" ht="18" customHeight="1" x14ac:dyDescent="0.2">
      <c r="A14" s="43" t="s">
        <v>8</v>
      </c>
      <c r="B14" s="125"/>
      <c r="C14" s="125"/>
      <c r="D14" s="125"/>
      <c r="E14" s="125"/>
      <c r="F14" s="125"/>
      <c r="G14" s="107"/>
      <c r="H14" s="106"/>
      <c r="I14" s="12"/>
      <c r="J14" s="45"/>
      <c r="K14" s="143"/>
      <c r="L14" s="38"/>
      <c r="M14" s="38"/>
      <c r="N14" s="38"/>
      <c r="O14" s="46"/>
      <c r="P14" s="46"/>
      <c r="Q14" s="46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47" t="s">
        <v>9</v>
      </c>
      <c r="B15" s="106">
        <v>43113367.170000002</v>
      </c>
      <c r="C15" s="106"/>
      <c r="D15" s="106"/>
      <c r="E15" s="106">
        <v>1437111.57</v>
      </c>
      <c r="F15" s="106">
        <v>19736740.190000001</v>
      </c>
      <c r="G15" s="107">
        <f t="shared" si="0"/>
        <v>18299628.620000001</v>
      </c>
      <c r="H15" s="106">
        <f>+B15-G15</f>
        <v>24813738.550000001</v>
      </c>
      <c r="I15" s="101">
        <f>+H15</f>
        <v>24813738.550000001</v>
      </c>
      <c r="J15" s="101">
        <f>+E15</f>
        <v>1437111.57</v>
      </c>
      <c r="K15" s="144">
        <f>+I15-J15</f>
        <v>23376626.98</v>
      </c>
      <c r="O15" s="38"/>
      <c r="P15" s="38"/>
      <c r="Q15" s="38"/>
    </row>
    <row r="16" spans="1:27" x14ac:dyDescent="0.2">
      <c r="A16" s="35" t="s">
        <v>10</v>
      </c>
      <c r="B16" s="106">
        <v>16562039.52</v>
      </c>
      <c r="C16" s="106"/>
      <c r="D16" s="106"/>
      <c r="E16" s="106">
        <v>871554.03</v>
      </c>
      <c r="F16" s="106">
        <v>7393099.9100000001</v>
      </c>
      <c r="G16" s="107">
        <f t="shared" si="0"/>
        <v>6521545.8799999999</v>
      </c>
      <c r="H16" s="106">
        <f>+B16-G16</f>
        <v>10040493.640000001</v>
      </c>
      <c r="I16" s="101">
        <f>+H16</f>
        <v>10040493.640000001</v>
      </c>
      <c r="J16" s="101">
        <f>+E16</f>
        <v>871554.03</v>
      </c>
      <c r="K16" s="144">
        <f>+I16-J16</f>
        <v>9168939.6100000013</v>
      </c>
      <c r="O16" s="38"/>
      <c r="P16" s="38"/>
      <c r="Q16" s="38"/>
      <c r="U16" s="71">
        <f>+U19-U17</f>
        <v>-4128</v>
      </c>
    </row>
    <row r="17" spans="1:27" x14ac:dyDescent="0.2">
      <c r="A17" s="35" t="s">
        <v>11</v>
      </c>
      <c r="B17" s="106">
        <f>302693.65+37736.67</f>
        <v>340430.32</v>
      </c>
      <c r="C17" s="106"/>
      <c r="D17" s="106"/>
      <c r="E17" s="106">
        <f>7969.44+628.89</f>
        <v>8598.33</v>
      </c>
      <c r="F17" s="106">
        <f>180407.39+37733.67</f>
        <v>218141.06</v>
      </c>
      <c r="G17" s="107">
        <f t="shared" si="0"/>
        <v>209542.73</v>
      </c>
      <c r="H17" s="106">
        <f>+B17-G17</f>
        <v>130887.59</v>
      </c>
      <c r="I17" s="101">
        <f>+H17</f>
        <v>130887.59</v>
      </c>
      <c r="J17" s="101">
        <f>+E17</f>
        <v>8598.33</v>
      </c>
      <c r="K17" s="144">
        <f>+I17-J17</f>
        <v>122289.26</v>
      </c>
      <c r="O17" s="38"/>
      <c r="P17" s="38"/>
      <c r="Q17" s="38"/>
      <c r="U17" s="71">
        <f>+R19-T19</f>
        <v>73029109.620000005</v>
      </c>
    </row>
    <row r="18" spans="1:27" s="17" customFormat="1" x14ac:dyDescent="0.2">
      <c r="A18" s="48" t="s">
        <v>17</v>
      </c>
      <c r="B18" s="100">
        <f>SUM(B10:B17)</f>
        <v>65249242.18</v>
      </c>
      <c r="C18" s="100">
        <f>SUM(C10:C17)</f>
        <v>0</v>
      </c>
      <c r="D18" s="100">
        <f>SUM(D10:D17)</f>
        <v>0</v>
      </c>
      <c r="E18" s="100">
        <f>SUM(E10:E17)</f>
        <v>2405376.14</v>
      </c>
      <c r="F18" s="100">
        <f>SUM(F10:F17)</f>
        <v>28874575.5</v>
      </c>
      <c r="G18" s="100">
        <f>SUM(G15:G17)</f>
        <v>25030717.23</v>
      </c>
      <c r="H18" s="100">
        <f>SUM(H15:H17)</f>
        <v>34985119.780000001</v>
      </c>
      <c r="I18" s="100">
        <f>SUM(I15:I17)</f>
        <v>34985119.780000001</v>
      </c>
      <c r="J18" s="102">
        <f>SUM(J15:J17)</f>
        <v>2317263.9300000002</v>
      </c>
      <c r="K18" s="145">
        <f>SUM(K15:K17)</f>
        <v>32667855.850000005</v>
      </c>
      <c r="L18" s="38"/>
      <c r="M18" s="38"/>
      <c r="N18" s="38"/>
      <c r="O18" s="42"/>
      <c r="P18" s="42"/>
      <c r="Q18" s="42"/>
      <c r="R18" s="49"/>
      <c r="S18" s="49"/>
      <c r="T18" s="49"/>
      <c r="U18" s="49" t="s">
        <v>41</v>
      </c>
      <c r="V18" s="14"/>
      <c r="W18" s="14"/>
      <c r="X18" s="14"/>
      <c r="Y18" s="14"/>
      <c r="Z18" s="14"/>
      <c r="AA18" s="14"/>
    </row>
    <row r="19" spans="1:27" s="17" customFormat="1" ht="17.25" customHeight="1" x14ac:dyDescent="0.2">
      <c r="A19" s="50" t="s">
        <v>42</v>
      </c>
      <c r="B19" s="125"/>
      <c r="C19" s="125"/>
      <c r="D19" s="125"/>
      <c r="E19" s="125"/>
      <c r="F19" s="125"/>
      <c r="G19" s="107"/>
      <c r="H19" s="106"/>
      <c r="I19" s="12"/>
      <c r="J19" s="45"/>
      <c r="K19" s="143"/>
      <c r="L19" s="38"/>
      <c r="M19" s="38"/>
      <c r="N19" s="38"/>
      <c r="O19" s="46"/>
      <c r="P19" s="46"/>
      <c r="Q19" s="46"/>
      <c r="R19" s="51">
        <v>123130061.08</v>
      </c>
      <c r="S19" s="51">
        <v>3470515.82</v>
      </c>
      <c r="T19" s="51">
        <v>50100951.460000001</v>
      </c>
      <c r="U19" s="52">
        <v>73024981.620000005</v>
      </c>
      <c r="V19" s="53"/>
      <c r="W19" s="52"/>
      <c r="X19" s="14"/>
      <c r="Y19" s="14"/>
      <c r="Z19" s="14"/>
      <c r="AA19" s="14"/>
    </row>
    <row r="20" spans="1:27" x14ac:dyDescent="0.2">
      <c r="A20" s="54" t="s">
        <v>12</v>
      </c>
      <c r="B20" s="106">
        <v>279153.78000000003</v>
      </c>
      <c r="C20" s="106"/>
      <c r="D20" s="106"/>
      <c r="E20" s="106">
        <v>15507.21</v>
      </c>
      <c r="F20" s="106">
        <v>105700.35</v>
      </c>
      <c r="G20" s="107">
        <f t="shared" si="0"/>
        <v>90193.140000000014</v>
      </c>
      <c r="H20" s="106">
        <f>+B20-G20</f>
        <v>188960.64000000001</v>
      </c>
      <c r="I20" s="101">
        <f>+H20</f>
        <v>188960.64000000001</v>
      </c>
      <c r="J20" s="101">
        <f>+E20</f>
        <v>15507.21</v>
      </c>
      <c r="K20" s="144">
        <f>+I20-J20</f>
        <v>173453.43000000002</v>
      </c>
      <c r="O20" s="38"/>
      <c r="P20" s="38"/>
      <c r="Q20" s="131"/>
      <c r="R20" s="55">
        <f>+B13+B18+B21+B30</f>
        <v>123130061.08</v>
      </c>
      <c r="S20" s="55">
        <f>+E13+E18+E21+E30</f>
        <v>3470515.8200000003</v>
      </c>
      <c r="T20" s="55">
        <f>+F13+F18+F21+F30</f>
        <v>50100951.450000003</v>
      </c>
      <c r="U20" s="52">
        <f>+R20-T20</f>
        <v>73029109.629999995</v>
      </c>
      <c r="V20" s="22"/>
    </row>
    <row r="21" spans="1:27" s="17" customFormat="1" ht="13.5" customHeight="1" x14ac:dyDescent="0.2">
      <c r="A21" s="41" t="s">
        <v>17</v>
      </c>
      <c r="B21" s="108">
        <f t="shared" ref="B21:K21" si="1">SUM(B20)</f>
        <v>279153.78000000003</v>
      </c>
      <c r="C21" s="108"/>
      <c r="D21" s="108"/>
      <c r="E21" s="108">
        <f t="shared" si="1"/>
        <v>15507.21</v>
      </c>
      <c r="F21" s="108">
        <f t="shared" si="1"/>
        <v>105700.35</v>
      </c>
      <c r="G21" s="109">
        <f t="shared" si="1"/>
        <v>90193.140000000014</v>
      </c>
      <c r="H21" s="108">
        <f t="shared" si="1"/>
        <v>188960.64000000001</v>
      </c>
      <c r="I21" s="100">
        <f t="shared" si="1"/>
        <v>188960.64000000001</v>
      </c>
      <c r="J21" s="100">
        <f t="shared" si="1"/>
        <v>15507.21</v>
      </c>
      <c r="K21" s="142">
        <f t="shared" si="1"/>
        <v>173453.43000000002</v>
      </c>
      <c r="L21" s="38"/>
      <c r="M21" s="38"/>
      <c r="N21" s="38"/>
      <c r="O21" s="42"/>
      <c r="P21" s="42"/>
      <c r="Q21" s="42"/>
      <c r="R21" s="123">
        <f>+R19-R20</f>
        <v>0</v>
      </c>
      <c r="S21" s="123">
        <f>+S19-S20</f>
        <v>0</v>
      </c>
      <c r="T21" s="123">
        <f>+T19-T20</f>
        <v>9.9999979138374329E-3</v>
      </c>
      <c r="U21" s="52">
        <f>+U19-U20</f>
        <v>-4128.0099999904633</v>
      </c>
      <c r="V21" s="14"/>
      <c r="W21" s="14"/>
      <c r="X21" s="14"/>
      <c r="Y21" s="14"/>
      <c r="Z21" s="14"/>
      <c r="AA21" s="14"/>
    </row>
    <row r="22" spans="1:27" s="17" customFormat="1" ht="16.5" customHeight="1" x14ac:dyDescent="0.2">
      <c r="A22" s="56" t="s">
        <v>43</v>
      </c>
      <c r="B22" s="125"/>
      <c r="C22" s="125"/>
      <c r="D22" s="125"/>
      <c r="E22" s="125"/>
      <c r="F22" s="125"/>
      <c r="G22" s="107"/>
      <c r="H22" s="106"/>
      <c r="I22" s="12"/>
      <c r="J22" s="45"/>
      <c r="K22" s="143"/>
      <c r="L22" s="38"/>
      <c r="M22" s="38"/>
      <c r="N22" s="38"/>
      <c r="O22" s="46"/>
      <c r="P22" s="46"/>
      <c r="Q22" s="46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.75" customHeight="1" x14ac:dyDescent="0.2">
      <c r="A23" s="47" t="s">
        <v>16</v>
      </c>
      <c r="B23" s="106">
        <v>18111531.079999998</v>
      </c>
      <c r="C23" s="106"/>
      <c r="D23" s="106"/>
      <c r="E23" s="106">
        <v>298200.43</v>
      </c>
      <c r="F23" s="106">
        <v>6561432.8700000001</v>
      </c>
      <c r="G23" s="107">
        <f t="shared" si="0"/>
        <v>6263232.4400000004</v>
      </c>
      <c r="H23" s="106">
        <f>+B23-G23</f>
        <v>11848298.639999997</v>
      </c>
      <c r="I23" s="101">
        <f t="shared" ref="I23:I29" si="2">+H23</f>
        <v>11848298.639999997</v>
      </c>
      <c r="J23" s="101">
        <f>+E23</f>
        <v>298200.43</v>
      </c>
      <c r="K23" s="144">
        <f t="shared" ref="K23:K29" si="3">+I23-J23</f>
        <v>11550098.209999997</v>
      </c>
      <c r="O23" s="38"/>
      <c r="P23" s="38"/>
      <c r="Q23" s="38"/>
      <c r="R23" s="71"/>
      <c r="T23" s="22"/>
    </row>
    <row r="24" spans="1:27" ht="12.75" customHeight="1" x14ac:dyDescent="0.2">
      <c r="A24" s="35" t="s">
        <v>44</v>
      </c>
      <c r="B24" s="106">
        <v>19476215.120000001</v>
      </c>
      <c r="C24" s="106"/>
      <c r="D24" s="106"/>
      <c r="E24" s="106">
        <v>322382.49</v>
      </c>
      <c r="F24" s="106">
        <v>6159824.9299999997</v>
      </c>
      <c r="G24" s="107">
        <f>+F24-E24</f>
        <v>5837442.4399999995</v>
      </c>
      <c r="H24" s="106">
        <f>+B24-G24</f>
        <v>13638772.680000002</v>
      </c>
      <c r="I24" s="101">
        <f t="shared" si="2"/>
        <v>13638772.680000002</v>
      </c>
      <c r="J24" s="101">
        <f t="shared" ref="J24:J29" si="4">+E24</f>
        <v>322382.49</v>
      </c>
      <c r="K24" s="144">
        <f t="shared" si="3"/>
        <v>13316390.190000001</v>
      </c>
      <c r="O24" s="38"/>
      <c r="P24" s="38"/>
      <c r="Q24" s="38"/>
      <c r="T24" s="22"/>
    </row>
    <row r="25" spans="1:27" ht="12.75" customHeight="1" x14ac:dyDescent="0.2">
      <c r="A25" s="35" t="s">
        <v>45</v>
      </c>
      <c r="B25" s="106">
        <v>7102967.1100000003</v>
      </c>
      <c r="C25" s="106"/>
      <c r="D25" s="106"/>
      <c r="E25" s="106">
        <v>117068.92</v>
      </c>
      <c r="F25" s="106">
        <v>2309639.98</v>
      </c>
      <c r="G25" s="107">
        <f t="shared" si="0"/>
        <v>2192571.06</v>
      </c>
      <c r="H25" s="106">
        <f>+B25-G25</f>
        <v>4910396.0500000007</v>
      </c>
      <c r="I25" s="101">
        <f t="shared" si="2"/>
        <v>4910396.0500000007</v>
      </c>
      <c r="J25" s="101">
        <f t="shared" si="4"/>
        <v>117068.92</v>
      </c>
      <c r="K25" s="144">
        <f t="shared" si="3"/>
        <v>4793327.1300000008</v>
      </c>
      <c r="O25" s="38"/>
      <c r="P25" s="38"/>
      <c r="Q25" s="38"/>
    </row>
    <row r="26" spans="1:27" x14ac:dyDescent="0.2">
      <c r="A26" s="35" t="s">
        <v>46</v>
      </c>
      <c r="B26" s="106">
        <v>34810</v>
      </c>
      <c r="C26" s="106"/>
      <c r="D26" s="106"/>
      <c r="E26" s="106">
        <v>580.15</v>
      </c>
      <c r="F26" s="106">
        <v>14213.68</v>
      </c>
      <c r="G26" s="107">
        <f t="shared" si="0"/>
        <v>13633.53</v>
      </c>
      <c r="H26" s="106">
        <f>+B26-G26+3480.89</f>
        <v>24657.360000000001</v>
      </c>
      <c r="I26" s="101">
        <f t="shared" si="2"/>
        <v>24657.360000000001</v>
      </c>
      <c r="J26" s="101">
        <f t="shared" si="4"/>
        <v>580.15</v>
      </c>
      <c r="K26" s="144">
        <f t="shared" si="3"/>
        <v>24077.21</v>
      </c>
      <c r="O26" s="38"/>
      <c r="P26" s="38"/>
      <c r="Q26" s="38"/>
      <c r="S26" s="22"/>
      <c r="T26" s="22"/>
    </row>
    <row r="27" spans="1:27" ht="16.5" customHeight="1" x14ac:dyDescent="0.2">
      <c r="A27" s="40" t="s">
        <v>13</v>
      </c>
      <c r="B27" s="106">
        <v>2391117.7200000002</v>
      </c>
      <c r="C27" s="106"/>
      <c r="D27" s="106"/>
      <c r="E27" s="106">
        <v>59162.61</v>
      </c>
      <c r="F27" s="106">
        <v>1597359.25</v>
      </c>
      <c r="G27" s="107">
        <f t="shared" si="0"/>
        <v>1538196.64</v>
      </c>
      <c r="H27" s="106">
        <f>+B27-G27</f>
        <v>852921.08000000031</v>
      </c>
      <c r="I27" s="101">
        <f t="shared" si="2"/>
        <v>852921.08000000031</v>
      </c>
      <c r="J27" s="101">
        <f t="shared" si="4"/>
        <v>59162.61</v>
      </c>
      <c r="K27" s="144">
        <f t="shared" si="3"/>
        <v>793758.47000000032</v>
      </c>
      <c r="O27" s="38"/>
      <c r="P27" s="38"/>
      <c r="Q27" s="38"/>
    </row>
    <row r="28" spans="1:27" x14ac:dyDescent="0.2">
      <c r="A28" s="35" t="s">
        <v>14</v>
      </c>
      <c r="B28" s="106">
        <f>2024216.59+2658770.49</f>
        <v>4682987.08</v>
      </c>
      <c r="C28" s="106"/>
      <c r="D28" s="106"/>
      <c r="E28" s="106">
        <f>66991.36+88546.5</f>
        <v>155537.85999999999</v>
      </c>
      <c r="F28" s="106">
        <f>1078027.64+1115112.71</f>
        <v>2193140.3499999996</v>
      </c>
      <c r="G28" s="107">
        <f>+F28-E28</f>
        <v>2037602.4899999998</v>
      </c>
      <c r="H28" s="106">
        <f>+B28-G28</f>
        <v>2645384.5900000003</v>
      </c>
      <c r="I28" s="101">
        <f t="shared" si="2"/>
        <v>2645384.5900000003</v>
      </c>
      <c r="J28" s="101">
        <f t="shared" si="4"/>
        <v>155537.85999999999</v>
      </c>
      <c r="K28" s="144">
        <f t="shared" si="3"/>
        <v>2489846.7300000004</v>
      </c>
      <c r="O28" s="38"/>
      <c r="P28" s="38"/>
      <c r="Q28" s="38"/>
    </row>
    <row r="29" spans="1:27" ht="14.25" customHeight="1" x14ac:dyDescent="0.2">
      <c r="A29" s="35" t="s">
        <v>15</v>
      </c>
      <c r="B29" s="106">
        <v>5802037.0099999998</v>
      </c>
      <c r="C29" s="106"/>
      <c r="D29" s="106"/>
      <c r="E29" s="106">
        <v>96700.01</v>
      </c>
      <c r="F29" s="106">
        <v>2285064.54</v>
      </c>
      <c r="G29" s="107">
        <f>+F29-E29</f>
        <v>2188364.5300000003</v>
      </c>
      <c r="H29" s="106">
        <f>+B29-G29</f>
        <v>3613672.4799999995</v>
      </c>
      <c r="I29" s="101">
        <f t="shared" si="2"/>
        <v>3613672.4799999995</v>
      </c>
      <c r="J29" s="101">
        <f t="shared" si="4"/>
        <v>96700.01</v>
      </c>
      <c r="K29" s="144">
        <f t="shared" si="3"/>
        <v>3516972.4699999997</v>
      </c>
      <c r="O29" s="38"/>
      <c r="P29" s="38"/>
      <c r="Q29" s="38"/>
    </row>
    <row r="30" spans="1:27" ht="15" customHeight="1" x14ac:dyDescent="0.2">
      <c r="A30" s="41" t="s">
        <v>17</v>
      </c>
      <c r="B30" s="108">
        <f t="shared" ref="B30:K30" si="5">SUM(B23:B29)</f>
        <v>57601665.119999997</v>
      </c>
      <c r="C30" s="108">
        <f t="shared" si="5"/>
        <v>0</v>
      </c>
      <c r="D30" s="108">
        <f t="shared" si="5"/>
        <v>0</v>
      </c>
      <c r="E30" s="108">
        <f t="shared" si="5"/>
        <v>1049632.47</v>
      </c>
      <c r="F30" s="108">
        <f t="shared" si="5"/>
        <v>21120675.600000001</v>
      </c>
      <c r="G30" s="109">
        <f t="shared" si="5"/>
        <v>20071043.129999999</v>
      </c>
      <c r="H30" s="108">
        <f t="shared" si="5"/>
        <v>37534102.880000003</v>
      </c>
      <c r="I30" s="100">
        <f t="shared" si="5"/>
        <v>37534102.880000003</v>
      </c>
      <c r="J30" s="100">
        <f t="shared" si="5"/>
        <v>1049632.47</v>
      </c>
      <c r="K30" s="142">
        <f t="shared" si="5"/>
        <v>36484470.410000004</v>
      </c>
      <c r="O30" s="42"/>
      <c r="P30" s="42"/>
      <c r="Q30" s="42"/>
      <c r="R30" s="71"/>
      <c r="S30" s="71"/>
    </row>
    <row r="31" spans="1:27" s="17" customFormat="1" x14ac:dyDescent="0.2">
      <c r="A31" s="57" t="s">
        <v>19</v>
      </c>
      <c r="B31" s="44"/>
      <c r="C31" s="44"/>
      <c r="D31" s="44"/>
      <c r="E31" s="44"/>
      <c r="F31" s="44"/>
      <c r="G31" s="58"/>
      <c r="H31" s="44"/>
      <c r="I31" s="45"/>
      <c r="J31" s="45"/>
      <c r="K31" s="143"/>
      <c r="L31" s="38"/>
      <c r="M31" s="38"/>
      <c r="N31" s="38"/>
      <c r="O31" s="46"/>
      <c r="P31" s="46"/>
      <c r="Q31" s="46"/>
      <c r="R31" s="14"/>
      <c r="S31" s="258"/>
      <c r="T31" s="14"/>
      <c r="U31" s="14"/>
      <c r="V31" s="14"/>
      <c r="W31" s="14"/>
      <c r="X31" s="14"/>
      <c r="Y31" s="14"/>
      <c r="Z31" s="14"/>
      <c r="AA31" s="14"/>
    </row>
    <row r="32" spans="1:27" s="14" customFormat="1" x14ac:dyDescent="0.2">
      <c r="A32" s="35" t="s">
        <v>20</v>
      </c>
      <c r="B32" s="59">
        <v>280965035</v>
      </c>
      <c r="C32" s="59">
        <f>17487182.67-838304.58</f>
        <v>16648878.090000002</v>
      </c>
      <c r="D32" s="59">
        <f>+B32+C32</f>
        <v>297613913.08999997</v>
      </c>
      <c r="E32" s="59"/>
      <c r="F32" s="59"/>
      <c r="G32" s="60"/>
      <c r="H32" s="59"/>
      <c r="I32" s="133">
        <f>+D32</f>
        <v>297613913.08999997</v>
      </c>
      <c r="J32" s="128">
        <f>+I32*2%/12*2</f>
        <v>992046.37696666655</v>
      </c>
      <c r="K32" s="146">
        <f>+I32-J32</f>
        <v>296621866.71303332</v>
      </c>
      <c r="L32" s="38"/>
      <c r="M32" s="38"/>
      <c r="N32" s="38"/>
      <c r="O32" s="61"/>
      <c r="P32" s="61"/>
      <c r="Q32" s="61"/>
      <c r="S32" s="258"/>
    </row>
    <row r="33" spans="1:27" s="14" customFormat="1" x14ac:dyDescent="0.2">
      <c r="A33" s="35" t="s">
        <v>47</v>
      </c>
      <c r="B33" s="59"/>
      <c r="C33" s="59"/>
      <c r="D33" s="59"/>
      <c r="E33" s="59"/>
      <c r="F33" s="59"/>
      <c r="G33" s="60"/>
      <c r="H33" s="59"/>
      <c r="I33" s="133">
        <f>74203699.82+5106227.02-17487182.67</f>
        <v>61822744.169999987</v>
      </c>
      <c r="J33" s="93" t="s">
        <v>18</v>
      </c>
      <c r="K33" s="147">
        <f>+I33</f>
        <v>61822744.169999987</v>
      </c>
      <c r="L33" s="38"/>
      <c r="M33" s="38"/>
      <c r="N33" s="38"/>
      <c r="O33" s="61"/>
      <c r="P33" s="61"/>
      <c r="Q33" s="61"/>
      <c r="S33" s="258"/>
    </row>
    <row r="34" spans="1:27" x14ac:dyDescent="0.2">
      <c r="A34" s="35" t="s">
        <v>48</v>
      </c>
      <c r="B34" s="62" t="s">
        <v>18</v>
      </c>
      <c r="C34" s="62"/>
      <c r="D34" s="62"/>
      <c r="E34" s="62" t="s">
        <v>18</v>
      </c>
      <c r="F34" s="62"/>
      <c r="G34" s="63"/>
      <c r="H34" s="62"/>
      <c r="I34" s="134">
        <v>18653280</v>
      </c>
      <c r="J34" s="129" t="s">
        <v>18</v>
      </c>
      <c r="K34" s="148">
        <f>+I34</f>
        <v>18653280</v>
      </c>
      <c r="O34" s="64"/>
      <c r="P34" s="64"/>
      <c r="Q34" s="64"/>
      <c r="S34" s="71"/>
    </row>
    <row r="35" spans="1:27" x14ac:dyDescent="0.2">
      <c r="A35" s="41" t="s">
        <v>17</v>
      </c>
      <c r="B35" s="65">
        <f>SUM(B32:B34)</f>
        <v>280965035</v>
      </c>
      <c r="C35" s="65"/>
      <c r="D35" s="65"/>
      <c r="E35" s="65">
        <f>SUM(E32:E34)</f>
        <v>0</v>
      </c>
      <c r="F35" s="65"/>
      <c r="G35" s="65"/>
      <c r="H35" s="65"/>
      <c r="I35" s="127">
        <v>332388914.54000002</v>
      </c>
      <c r="J35" s="100">
        <f>SUM(J32:J34)</f>
        <v>992046.37696666655</v>
      </c>
      <c r="K35" s="142">
        <f>SUM(K32:K34)</f>
        <v>377097890.88303328</v>
      </c>
      <c r="O35" s="66"/>
      <c r="P35" s="66"/>
      <c r="Q35" s="66"/>
      <c r="S35" s="258"/>
    </row>
    <row r="36" spans="1:27" s="17" customFormat="1" x14ac:dyDescent="0.2">
      <c r="A36" s="67" t="s">
        <v>21</v>
      </c>
      <c r="B36" s="59"/>
      <c r="C36" s="59"/>
      <c r="D36" s="59"/>
      <c r="E36" s="59"/>
      <c r="F36" s="59"/>
      <c r="G36" s="60"/>
      <c r="H36" s="59"/>
      <c r="I36" s="135"/>
      <c r="J36" s="259"/>
      <c r="K36" s="260"/>
      <c r="L36" s="38"/>
      <c r="M36" s="38"/>
      <c r="N36" s="38"/>
      <c r="O36" s="61"/>
      <c r="P36" s="61"/>
      <c r="Q36" s="61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68" t="s">
        <v>22</v>
      </c>
      <c r="B37" s="36"/>
      <c r="C37" s="36"/>
      <c r="D37" s="36"/>
      <c r="E37" s="36"/>
      <c r="F37" s="36"/>
      <c r="G37" s="37"/>
      <c r="H37" s="36"/>
      <c r="I37" s="136">
        <v>8855894.5439999998</v>
      </c>
      <c r="J37" s="130">
        <f>+I37*20%/12*2</f>
        <v>295196.48480000003</v>
      </c>
      <c r="K37" s="149">
        <f>+I37-J37</f>
        <v>8560698.0592</v>
      </c>
      <c r="O37" s="38"/>
      <c r="P37" s="38"/>
      <c r="Q37" s="38"/>
      <c r="S37" s="71"/>
      <c r="T37" s="22"/>
      <c r="U37" s="22"/>
    </row>
    <row r="38" spans="1:27" s="17" customFormat="1" ht="15.75" thickBot="1" x14ac:dyDescent="0.3">
      <c r="A38" s="4" t="s">
        <v>17</v>
      </c>
      <c r="B38" s="69">
        <f>+B35+B30+B21+B18</f>
        <v>404095096.07999998</v>
      </c>
      <c r="C38" s="36"/>
      <c r="D38" s="36"/>
      <c r="E38" s="69">
        <f>SUM(E37:E37)</f>
        <v>0</v>
      </c>
      <c r="F38" s="69"/>
      <c r="G38" s="70"/>
      <c r="H38" s="69"/>
      <c r="I38" s="150">
        <v>20434683.27</v>
      </c>
      <c r="J38" s="151">
        <f>SUM(J37:J37)</f>
        <v>295196.48480000003</v>
      </c>
      <c r="K38" s="152">
        <f>SUM(K37:K37)</f>
        <v>8560698.0592</v>
      </c>
      <c r="L38" s="38"/>
      <c r="M38" s="38"/>
      <c r="N38" s="38"/>
      <c r="O38" s="46"/>
      <c r="P38" s="46"/>
      <c r="Q38" s="46"/>
      <c r="R38" s="14"/>
      <c r="S38" s="14"/>
      <c r="T38" s="22"/>
      <c r="U38" s="22"/>
      <c r="V38" s="14"/>
      <c r="W38" s="14"/>
      <c r="X38" s="14"/>
      <c r="Y38" s="14"/>
      <c r="Z38" s="14"/>
      <c r="AA38" s="14"/>
    </row>
    <row r="39" spans="1:27" x14ac:dyDescent="0.2">
      <c r="A39" s="72" t="s">
        <v>23</v>
      </c>
      <c r="B39" s="73"/>
      <c r="C39" s="36"/>
      <c r="D39" s="36"/>
      <c r="E39" s="74"/>
      <c r="F39" s="73"/>
      <c r="G39" s="20"/>
      <c r="H39" s="73"/>
      <c r="I39" s="73"/>
      <c r="J39" s="73"/>
      <c r="K39" s="111">
        <f>+I13+I18+I21+I30+I35</f>
        <v>408892020.88</v>
      </c>
      <c r="P39" s="71"/>
      <c r="Q39" s="112"/>
      <c r="R39" s="112"/>
      <c r="S39" s="112"/>
      <c r="T39" s="112"/>
      <c r="U39" s="112"/>
    </row>
    <row r="40" spans="1:27" s="17" customFormat="1" ht="15.75" thickBot="1" x14ac:dyDescent="0.25">
      <c r="A40" s="72" t="s">
        <v>49</v>
      </c>
      <c r="B40" s="73"/>
      <c r="C40" s="187"/>
      <c r="D40" s="187"/>
      <c r="E40" s="74"/>
      <c r="F40" s="73"/>
      <c r="G40" s="20"/>
      <c r="H40" s="73"/>
      <c r="I40" s="73"/>
      <c r="J40" s="73"/>
      <c r="K40" s="110">
        <f>+J13+J18+J21+J30+J35</f>
        <v>4462562.1969666667</v>
      </c>
      <c r="L40" s="38"/>
      <c r="M40" s="38"/>
      <c r="N40" s="38"/>
      <c r="O40" s="14"/>
      <c r="P40" s="14"/>
      <c r="Q40" s="112"/>
      <c r="R40" s="252"/>
      <c r="S40" s="38"/>
      <c r="T40" s="112"/>
      <c r="U40" s="112"/>
      <c r="V40" s="14"/>
      <c r="W40" s="14"/>
      <c r="X40" s="14"/>
      <c r="Y40" s="14"/>
      <c r="Z40" s="14"/>
      <c r="AA40" s="14"/>
    </row>
    <row r="41" spans="1:27" x14ac:dyDescent="0.2">
      <c r="A41" s="72" t="s">
        <v>50</v>
      </c>
      <c r="B41" s="73"/>
      <c r="C41" s="73"/>
      <c r="D41" s="73"/>
      <c r="E41" s="74"/>
      <c r="F41" s="73"/>
      <c r="G41" s="20"/>
      <c r="H41" s="73"/>
      <c r="I41" s="73"/>
      <c r="J41" s="73"/>
      <c r="K41" s="261">
        <f>+K39-K40</f>
        <v>404429458.68303335</v>
      </c>
      <c r="L41" s="38" t="e">
        <f>+#REF!</f>
        <v>#REF!</v>
      </c>
      <c r="P41" s="71"/>
      <c r="Q41" s="112"/>
      <c r="R41" s="113"/>
      <c r="S41" s="112"/>
      <c r="T41" s="112"/>
      <c r="U41" s="112"/>
    </row>
    <row r="42" spans="1:27" x14ac:dyDescent="0.2">
      <c r="A42" s="72" t="s">
        <v>25</v>
      </c>
      <c r="B42" s="73"/>
      <c r="C42" s="73"/>
      <c r="D42" s="73"/>
      <c r="E42" s="75"/>
      <c r="F42" s="76"/>
      <c r="G42" s="77"/>
      <c r="H42" s="76"/>
      <c r="I42" s="76"/>
      <c r="J42" s="73"/>
      <c r="K42" s="111">
        <f>+I38</f>
        <v>20434683.27</v>
      </c>
      <c r="Q42" s="112"/>
      <c r="R42" s="112"/>
      <c r="S42" s="112"/>
      <c r="T42" s="112"/>
      <c r="U42" s="112"/>
    </row>
    <row r="43" spans="1:27" ht="15.75" thickBot="1" x14ac:dyDescent="0.25">
      <c r="A43" s="72" t="s">
        <v>51</v>
      </c>
      <c r="B43" s="73"/>
      <c r="C43" s="73"/>
      <c r="D43" s="73"/>
      <c r="E43" s="75"/>
      <c r="F43" s="76"/>
      <c r="G43" s="77"/>
      <c r="H43" s="76"/>
      <c r="I43" s="76"/>
      <c r="J43" s="73"/>
      <c r="K43" s="110">
        <f>+J38</f>
        <v>295196.48480000003</v>
      </c>
      <c r="L43" s="38" t="e">
        <f>+#REF!</f>
        <v>#REF!</v>
      </c>
      <c r="P43" s="71"/>
      <c r="Q43" s="112"/>
      <c r="R43" s="112"/>
      <c r="S43" s="112"/>
      <c r="T43" s="112"/>
      <c r="U43" s="112"/>
    </row>
    <row r="44" spans="1:27" ht="10.5" customHeight="1" x14ac:dyDescent="0.2">
      <c r="A44" s="72" t="s">
        <v>52</v>
      </c>
      <c r="B44" s="73"/>
      <c r="C44" s="73"/>
      <c r="D44" s="73"/>
      <c r="E44" s="75"/>
      <c r="F44" s="76"/>
      <c r="G44" s="77"/>
      <c r="H44" s="76"/>
      <c r="I44" s="76"/>
      <c r="J44" s="73"/>
      <c r="K44" s="261">
        <f>+K42-K43</f>
        <v>20139486.7852</v>
      </c>
      <c r="P44" s="22"/>
      <c r="Q44" s="112"/>
      <c r="R44" s="112"/>
      <c r="S44" s="112"/>
      <c r="T44" s="112"/>
      <c r="U44" s="112"/>
    </row>
    <row r="45" spans="1:27" ht="12" customHeight="1" thickBot="1" x14ac:dyDescent="0.25">
      <c r="A45" s="78" t="s">
        <v>24</v>
      </c>
      <c r="B45" s="79"/>
      <c r="C45" s="73"/>
      <c r="D45" s="73"/>
      <c r="E45" s="80"/>
      <c r="F45" s="79"/>
      <c r="G45" s="21"/>
      <c r="H45" s="79"/>
      <c r="I45" s="79"/>
      <c r="J45" s="79"/>
      <c r="K45" s="103">
        <f>+K41+K44</f>
        <v>424568945.46823335</v>
      </c>
      <c r="P45" s="22"/>
    </row>
    <row r="46" spans="1:27" s="17" customFormat="1" x14ac:dyDescent="0.2">
      <c r="A46" s="81"/>
      <c r="B46" s="16"/>
      <c r="C46" s="73"/>
      <c r="D46" s="73"/>
      <c r="E46" s="82"/>
      <c r="F46" s="82"/>
      <c r="G46" s="83"/>
      <c r="H46" s="82"/>
      <c r="I46" s="71"/>
      <c r="J46" s="14"/>
      <c r="K46" s="14"/>
      <c r="L46" s="38"/>
      <c r="M46" s="38"/>
      <c r="N46" s="38"/>
      <c r="O46" s="14"/>
      <c r="P46" s="22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s="18" customFormat="1" ht="15.75" customHeight="1" thickBot="1" x14ac:dyDescent="0.25">
      <c r="A47" s="81"/>
      <c r="B47" s="16"/>
      <c r="C47" s="79"/>
      <c r="D47" s="79"/>
      <c r="E47" s="16"/>
      <c r="F47" s="16"/>
      <c r="G47" s="15"/>
      <c r="H47" s="16"/>
      <c r="I47" s="14"/>
      <c r="J47" s="14"/>
      <c r="K47" s="14"/>
      <c r="L47" s="38"/>
      <c r="M47" s="38"/>
      <c r="N47" s="38"/>
      <c r="O47" s="14"/>
      <c r="P47" s="22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3.5" customHeight="1" x14ac:dyDescent="0.2">
      <c r="A48" s="84"/>
    </row>
    <row r="49" spans="1:1" ht="15" customHeight="1" x14ac:dyDescent="0.2">
      <c r="A49" s="84"/>
    </row>
    <row r="50" spans="1:1" x14ac:dyDescent="0.2">
      <c r="A50" s="84"/>
    </row>
    <row r="51" spans="1:1" ht="11.25" customHeight="1" x14ac:dyDescent="0.2">
      <c r="A51" s="84"/>
    </row>
    <row r="52" spans="1:1" ht="16.5" customHeight="1" x14ac:dyDescent="0.2">
      <c r="A52" s="84"/>
    </row>
    <row r="53" spans="1:1" ht="16.5" customHeight="1" x14ac:dyDescent="0.2">
      <c r="A53" s="84"/>
    </row>
    <row r="54" spans="1:1" ht="17.25" customHeight="1" x14ac:dyDescent="0.2">
      <c r="A54" s="84"/>
    </row>
    <row r="55" spans="1:1" x14ac:dyDescent="0.2">
      <c r="A55" s="85"/>
    </row>
    <row r="56" spans="1:1" x14ac:dyDescent="0.2">
      <c r="A56" s="85"/>
    </row>
    <row r="57" spans="1:1" x14ac:dyDescent="0.2">
      <c r="A57" s="85"/>
    </row>
    <row r="58" spans="1:1" x14ac:dyDescent="0.2">
      <c r="A58" s="85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  <row r="92" spans="1:1" x14ac:dyDescent="0.2">
      <c r="A92" s="13"/>
    </row>
    <row r="93" spans="1:1" x14ac:dyDescent="0.2">
      <c r="A93" s="13"/>
    </row>
    <row r="94" spans="1:1" x14ac:dyDescent="0.2">
      <c r="A94" s="13"/>
    </row>
    <row r="95" spans="1:1" x14ac:dyDescent="0.2">
      <c r="A95" s="13"/>
    </row>
    <row r="96" spans="1:1" x14ac:dyDescent="0.2">
      <c r="A96" s="13"/>
    </row>
    <row r="97" spans="1:1" x14ac:dyDescent="0.2">
      <c r="A97" s="13"/>
    </row>
    <row r="98" spans="1:1" x14ac:dyDescent="0.2">
      <c r="A98" s="13"/>
    </row>
    <row r="99" spans="1:1" x14ac:dyDescent="0.2">
      <c r="A99" s="13"/>
    </row>
    <row r="100" spans="1:1" x14ac:dyDescent="0.2">
      <c r="A100" s="13"/>
    </row>
    <row r="101" spans="1:1" x14ac:dyDescent="0.2">
      <c r="A101" s="13"/>
    </row>
    <row r="102" spans="1:1" x14ac:dyDescent="0.2">
      <c r="A102" s="13"/>
    </row>
    <row r="103" spans="1:1" x14ac:dyDescent="0.2">
      <c r="A103" s="13"/>
    </row>
    <row r="104" spans="1:1" x14ac:dyDescent="0.2">
      <c r="A104" s="13"/>
    </row>
    <row r="105" spans="1:1" x14ac:dyDescent="0.2">
      <c r="A105" s="13"/>
    </row>
    <row r="106" spans="1:1" x14ac:dyDescent="0.2">
      <c r="A106" s="13"/>
    </row>
    <row r="107" spans="1:1" x14ac:dyDescent="0.2">
      <c r="A107" s="13"/>
    </row>
    <row r="108" spans="1:1" x14ac:dyDescent="0.2">
      <c r="A108" s="13"/>
    </row>
    <row r="109" spans="1:1" x14ac:dyDescent="0.2">
      <c r="A109" s="13"/>
    </row>
    <row r="110" spans="1:1" x14ac:dyDescent="0.2">
      <c r="A110" s="13"/>
    </row>
    <row r="111" spans="1:1" x14ac:dyDescent="0.2">
      <c r="A111" s="13"/>
    </row>
    <row r="112" spans="1:1" x14ac:dyDescent="0.2">
      <c r="A112" s="13"/>
    </row>
    <row r="113" spans="1:1" x14ac:dyDescent="0.2">
      <c r="A113" s="13"/>
    </row>
    <row r="114" spans="1:1" x14ac:dyDescent="0.2">
      <c r="A114" s="13"/>
    </row>
    <row r="115" spans="1:1" x14ac:dyDescent="0.2">
      <c r="A115" s="13"/>
    </row>
    <row r="116" spans="1:1" x14ac:dyDescent="0.2">
      <c r="A116" s="13"/>
    </row>
    <row r="117" spans="1:1" x14ac:dyDescent="0.2">
      <c r="A117" s="13"/>
    </row>
    <row r="118" spans="1:1" x14ac:dyDescent="0.2">
      <c r="A118" s="13"/>
    </row>
    <row r="119" spans="1:1" x14ac:dyDescent="0.2">
      <c r="A119" s="13"/>
    </row>
    <row r="120" spans="1:1" x14ac:dyDescent="0.2">
      <c r="A120" s="13"/>
    </row>
    <row r="121" spans="1:1" x14ac:dyDescent="0.2">
      <c r="A121" s="13"/>
    </row>
    <row r="122" spans="1:1" x14ac:dyDescent="0.2">
      <c r="A122" s="13"/>
    </row>
    <row r="123" spans="1:1" x14ac:dyDescent="0.2">
      <c r="A123" s="13"/>
    </row>
    <row r="124" spans="1:1" x14ac:dyDescent="0.2">
      <c r="A124" s="13"/>
    </row>
    <row r="125" spans="1:1" x14ac:dyDescent="0.2">
      <c r="A125" s="13"/>
    </row>
    <row r="126" spans="1:1" x14ac:dyDescent="0.2">
      <c r="A126" s="13"/>
    </row>
    <row r="127" spans="1:1" x14ac:dyDescent="0.2">
      <c r="A127" s="13"/>
    </row>
    <row r="128" spans="1:1" x14ac:dyDescent="0.2">
      <c r="A128" s="13"/>
    </row>
    <row r="129" spans="1:1" x14ac:dyDescent="0.2">
      <c r="A129" s="13"/>
    </row>
    <row r="130" spans="1:1" x14ac:dyDescent="0.2">
      <c r="A130" s="13"/>
    </row>
    <row r="131" spans="1:1" x14ac:dyDescent="0.2">
      <c r="A131" s="13"/>
    </row>
    <row r="132" spans="1:1" x14ac:dyDescent="0.2">
      <c r="A132" s="13"/>
    </row>
    <row r="133" spans="1:1" x14ac:dyDescent="0.2">
      <c r="A133" s="13"/>
    </row>
    <row r="134" spans="1:1" x14ac:dyDescent="0.2">
      <c r="A134" s="13"/>
    </row>
    <row r="135" spans="1:1" x14ac:dyDescent="0.2">
      <c r="A135" s="13"/>
    </row>
    <row r="136" spans="1:1" x14ac:dyDescent="0.2">
      <c r="A136" s="13"/>
    </row>
    <row r="137" spans="1:1" x14ac:dyDescent="0.2">
      <c r="A137" s="13"/>
    </row>
    <row r="138" spans="1:1" x14ac:dyDescent="0.2">
      <c r="A138" s="13"/>
    </row>
    <row r="139" spans="1:1" x14ac:dyDescent="0.2">
      <c r="A139" s="13"/>
    </row>
    <row r="140" spans="1:1" x14ac:dyDescent="0.2">
      <c r="A140" s="13"/>
    </row>
    <row r="141" spans="1:1" x14ac:dyDescent="0.2">
      <c r="A141" s="13"/>
    </row>
    <row r="142" spans="1:1" x14ac:dyDescent="0.2">
      <c r="A142" s="13"/>
    </row>
    <row r="143" spans="1:1" x14ac:dyDescent="0.2">
      <c r="A143" s="13"/>
    </row>
    <row r="144" spans="1:1" x14ac:dyDescent="0.2">
      <c r="A144" s="13"/>
    </row>
    <row r="145" spans="1:1" x14ac:dyDescent="0.2">
      <c r="A145" s="13"/>
    </row>
    <row r="146" spans="1:1" x14ac:dyDescent="0.2">
      <c r="A146" s="13"/>
    </row>
    <row r="147" spans="1:1" x14ac:dyDescent="0.2">
      <c r="A147" s="13"/>
    </row>
    <row r="148" spans="1:1" x14ac:dyDescent="0.2">
      <c r="A148" s="13"/>
    </row>
    <row r="149" spans="1:1" x14ac:dyDescent="0.2">
      <c r="A149" s="13"/>
    </row>
    <row r="150" spans="1:1" x14ac:dyDescent="0.2">
      <c r="A150" s="13"/>
    </row>
    <row r="151" spans="1:1" x14ac:dyDescent="0.2">
      <c r="A151" s="13"/>
    </row>
    <row r="152" spans="1:1" x14ac:dyDescent="0.2">
      <c r="A152" s="13"/>
    </row>
    <row r="153" spans="1:1" x14ac:dyDescent="0.2">
      <c r="A153" s="13"/>
    </row>
    <row r="154" spans="1:1" x14ac:dyDescent="0.2">
      <c r="A154" s="13"/>
    </row>
    <row r="155" spans="1:1" x14ac:dyDescent="0.2">
      <c r="A155" s="13"/>
    </row>
    <row r="156" spans="1:1" x14ac:dyDescent="0.2">
      <c r="A156" s="13"/>
    </row>
    <row r="157" spans="1:1" x14ac:dyDescent="0.2">
      <c r="A157" s="13"/>
    </row>
    <row r="158" spans="1:1" x14ac:dyDescent="0.2">
      <c r="A158" s="13"/>
    </row>
    <row r="159" spans="1:1" x14ac:dyDescent="0.2">
      <c r="A159" s="13"/>
    </row>
    <row r="160" spans="1:1" x14ac:dyDescent="0.2">
      <c r="A160" s="13"/>
    </row>
    <row r="161" spans="1:1" x14ac:dyDescent="0.2">
      <c r="A161" s="13"/>
    </row>
    <row r="162" spans="1:1" x14ac:dyDescent="0.2">
      <c r="A162" s="13"/>
    </row>
    <row r="163" spans="1:1" x14ac:dyDescent="0.2">
      <c r="A163" s="13"/>
    </row>
    <row r="164" spans="1:1" x14ac:dyDescent="0.2">
      <c r="A164" s="13"/>
    </row>
    <row r="165" spans="1:1" x14ac:dyDescent="0.2">
      <c r="A165" s="13"/>
    </row>
    <row r="166" spans="1:1" x14ac:dyDescent="0.2">
      <c r="A166" s="13"/>
    </row>
    <row r="167" spans="1:1" x14ac:dyDescent="0.2">
      <c r="A167" s="13"/>
    </row>
    <row r="168" spans="1:1" x14ac:dyDescent="0.2">
      <c r="A168" s="13"/>
    </row>
    <row r="169" spans="1:1" x14ac:dyDescent="0.2">
      <c r="A169" s="13"/>
    </row>
    <row r="170" spans="1:1" x14ac:dyDescent="0.2">
      <c r="A170" s="13"/>
    </row>
    <row r="171" spans="1:1" x14ac:dyDescent="0.2">
      <c r="A171" s="13"/>
    </row>
    <row r="172" spans="1:1" x14ac:dyDescent="0.2">
      <c r="A172" s="13"/>
    </row>
    <row r="173" spans="1:1" x14ac:dyDescent="0.2">
      <c r="A173" s="13"/>
    </row>
    <row r="174" spans="1:1" x14ac:dyDescent="0.2">
      <c r="A174" s="13"/>
    </row>
    <row r="175" spans="1:1" x14ac:dyDescent="0.2">
      <c r="A175" s="13"/>
    </row>
    <row r="176" spans="1:1" x14ac:dyDescent="0.2">
      <c r="A176" s="13"/>
    </row>
    <row r="177" spans="1:1" x14ac:dyDescent="0.2">
      <c r="A177" s="13"/>
    </row>
    <row r="178" spans="1:1" x14ac:dyDescent="0.2">
      <c r="A178" s="13"/>
    </row>
    <row r="179" spans="1:1" x14ac:dyDescent="0.2">
      <c r="A179" s="13"/>
    </row>
    <row r="180" spans="1:1" x14ac:dyDescent="0.2">
      <c r="A180" s="13"/>
    </row>
    <row r="181" spans="1:1" x14ac:dyDescent="0.2">
      <c r="A181" s="13"/>
    </row>
    <row r="182" spans="1:1" x14ac:dyDescent="0.2">
      <c r="A182" s="13"/>
    </row>
    <row r="183" spans="1:1" x14ac:dyDescent="0.2">
      <c r="A183" s="13"/>
    </row>
    <row r="184" spans="1:1" x14ac:dyDescent="0.2">
      <c r="A184" s="13"/>
    </row>
    <row r="185" spans="1:1" x14ac:dyDescent="0.2">
      <c r="A185" s="13"/>
    </row>
    <row r="186" spans="1:1" x14ac:dyDescent="0.2">
      <c r="A186" s="13"/>
    </row>
    <row r="187" spans="1:1" x14ac:dyDescent="0.2">
      <c r="A187" s="13"/>
    </row>
    <row r="188" spans="1:1" x14ac:dyDescent="0.2">
      <c r="A188" s="13"/>
    </row>
    <row r="189" spans="1:1" x14ac:dyDescent="0.2">
      <c r="A189" s="13"/>
    </row>
    <row r="190" spans="1:1" x14ac:dyDescent="0.2">
      <c r="A190" s="13"/>
    </row>
    <row r="191" spans="1:1" x14ac:dyDescent="0.2">
      <c r="A191" s="13"/>
    </row>
    <row r="192" spans="1:1" x14ac:dyDescent="0.2">
      <c r="A192" s="13"/>
    </row>
    <row r="193" spans="1:1" x14ac:dyDescent="0.2">
      <c r="A193" s="13"/>
    </row>
    <row r="194" spans="1:1" x14ac:dyDescent="0.2">
      <c r="A194" s="13"/>
    </row>
    <row r="195" spans="1:1" x14ac:dyDescent="0.2">
      <c r="A195" s="13"/>
    </row>
    <row r="196" spans="1:1" x14ac:dyDescent="0.2">
      <c r="A196" s="13"/>
    </row>
    <row r="197" spans="1:1" x14ac:dyDescent="0.2">
      <c r="A197" s="13"/>
    </row>
    <row r="198" spans="1:1" x14ac:dyDescent="0.2">
      <c r="A198" s="13"/>
    </row>
    <row r="199" spans="1:1" x14ac:dyDescent="0.2">
      <c r="A199" s="13"/>
    </row>
    <row r="200" spans="1:1" x14ac:dyDescent="0.2">
      <c r="A200" s="13"/>
    </row>
    <row r="201" spans="1:1" x14ac:dyDescent="0.2">
      <c r="A201" s="13"/>
    </row>
    <row r="202" spans="1:1" x14ac:dyDescent="0.2">
      <c r="A202" s="13"/>
    </row>
    <row r="203" spans="1:1" x14ac:dyDescent="0.2">
      <c r="A203" s="13"/>
    </row>
    <row r="204" spans="1:1" x14ac:dyDescent="0.2">
      <c r="A204" s="13"/>
    </row>
    <row r="205" spans="1:1" x14ac:dyDescent="0.2">
      <c r="A205" s="13"/>
    </row>
    <row r="206" spans="1:1" x14ac:dyDescent="0.2">
      <c r="A206" s="13"/>
    </row>
    <row r="207" spans="1:1" x14ac:dyDescent="0.2">
      <c r="A207" s="13"/>
    </row>
    <row r="208" spans="1:1" x14ac:dyDescent="0.2">
      <c r="A208" s="13"/>
    </row>
    <row r="209" spans="1:1" x14ac:dyDescent="0.2">
      <c r="A209" s="13"/>
    </row>
    <row r="210" spans="1:1" x14ac:dyDescent="0.2">
      <c r="A210" s="13"/>
    </row>
    <row r="211" spans="1:1" x14ac:dyDescent="0.2">
      <c r="A211" s="13"/>
    </row>
    <row r="212" spans="1:1" x14ac:dyDescent="0.2">
      <c r="A212" s="13"/>
    </row>
    <row r="213" spans="1:1" x14ac:dyDescent="0.2">
      <c r="A213" s="13"/>
    </row>
    <row r="214" spans="1:1" x14ac:dyDescent="0.2">
      <c r="A214" s="13"/>
    </row>
    <row r="215" spans="1:1" x14ac:dyDescent="0.2">
      <c r="A215" s="13"/>
    </row>
    <row r="216" spans="1:1" x14ac:dyDescent="0.2">
      <c r="A216" s="13"/>
    </row>
    <row r="217" spans="1:1" x14ac:dyDescent="0.2">
      <c r="A217" s="13"/>
    </row>
    <row r="218" spans="1:1" x14ac:dyDescent="0.2">
      <c r="A218" s="13"/>
    </row>
    <row r="219" spans="1:1" x14ac:dyDescent="0.2">
      <c r="A219" s="13"/>
    </row>
    <row r="220" spans="1:1" x14ac:dyDescent="0.2">
      <c r="A220" s="13"/>
    </row>
    <row r="221" spans="1:1" x14ac:dyDescent="0.2">
      <c r="A221" s="13"/>
    </row>
    <row r="222" spans="1:1" x14ac:dyDescent="0.2">
      <c r="A222" s="13"/>
    </row>
    <row r="223" spans="1:1" x14ac:dyDescent="0.2">
      <c r="A223" s="13"/>
    </row>
    <row r="224" spans="1:1" x14ac:dyDescent="0.2">
      <c r="A224" s="13"/>
    </row>
    <row r="225" spans="1:1" x14ac:dyDescent="0.2">
      <c r="A225" s="13"/>
    </row>
    <row r="226" spans="1:1" x14ac:dyDescent="0.2">
      <c r="A226" s="13"/>
    </row>
    <row r="227" spans="1:1" x14ac:dyDescent="0.2">
      <c r="A227" s="13"/>
    </row>
    <row r="228" spans="1:1" x14ac:dyDescent="0.2">
      <c r="A228" s="13"/>
    </row>
    <row r="229" spans="1:1" x14ac:dyDescent="0.2">
      <c r="A229" s="13"/>
    </row>
    <row r="230" spans="1:1" x14ac:dyDescent="0.2">
      <c r="A230" s="13"/>
    </row>
    <row r="231" spans="1:1" x14ac:dyDescent="0.2">
      <c r="A231" s="13"/>
    </row>
    <row r="232" spans="1:1" x14ac:dyDescent="0.2">
      <c r="A232" s="13"/>
    </row>
    <row r="233" spans="1:1" x14ac:dyDescent="0.2">
      <c r="A233" s="13"/>
    </row>
    <row r="234" spans="1:1" x14ac:dyDescent="0.2">
      <c r="A234" s="13"/>
    </row>
    <row r="235" spans="1:1" x14ac:dyDescent="0.2">
      <c r="A235" s="13"/>
    </row>
    <row r="236" spans="1:1" x14ac:dyDescent="0.2">
      <c r="A236" s="13"/>
    </row>
    <row r="237" spans="1:1" x14ac:dyDescent="0.2">
      <c r="A237" s="13"/>
    </row>
    <row r="238" spans="1:1" x14ac:dyDescent="0.2">
      <c r="A238" s="13"/>
    </row>
    <row r="239" spans="1:1" x14ac:dyDescent="0.2">
      <c r="A239" s="13"/>
    </row>
    <row r="240" spans="1:1" x14ac:dyDescent="0.2">
      <c r="A240" s="13"/>
    </row>
    <row r="241" spans="1:1" x14ac:dyDescent="0.2">
      <c r="A241" s="13"/>
    </row>
    <row r="242" spans="1:1" x14ac:dyDescent="0.2">
      <c r="A242" s="13"/>
    </row>
    <row r="243" spans="1:1" x14ac:dyDescent="0.2">
      <c r="A243" s="13"/>
    </row>
    <row r="244" spans="1:1" x14ac:dyDescent="0.2">
      <c r="A244" s="13"/>
    </row>
    <row r="245" spans="1:1" x14ac:dyDescent="0.2">
      <c r="A245" s="13"/>
    </row>
    <row r="246" spans="1:1" x14ac:dyDescent="0.2">
      <c r="A246" s="13"/>
    </row>
    <row r="247" spans="1:1" x14ac:dyDescent="0.2">
      <c r="A247" s="13"/>
    </row>
    <row r="248" spans="1:1" x14ac:dyDescent="0.2">
      <c r="A248" s="13"/>
    </row>
    <row r="249" spans="1:1" x14ac:dyDescent="0.2">
      <c r="A249" s="13"/>
    </row>
    <row r="250" spans="1:1" x14ac:dyDescent="0.2">
      <c r="A250" s="13"/>
    </row>
    <row r="251" spans="1:1" x14ac:dyDescent="0.2">
      <c r="A251" s="13"/>
    </row>
    <row r="252" spans="1:1" x14ac:dyDescent="0.2">
      <c r="A252" s="13"/>
    </row>
    <row r="253" spans="1:1" x14ac:dyDescent="0.2">
      <c r="A253" s="13"/>
    </row>
    <row r="254" spans="1:1" x14ac:dyDescent="0.2">
      <c r="A254" s="13"/>
    </row>
    <row r="255" spans="1:1" x14ac:dyDescent="0.2">
      <c r="A255" s="13"/>
    </row>
    <row r="256" spans="1:1" x14ac:dyDescent="0.2">
      <c r="A256" s="13"/>
    </row>
    <row r="257" spans="1:1" x14ac:dyDescent="0.2">
      <c r="A257" s="13"/>
    </row>
    <row r="258" spans="1:1" x14ac:dyDescent="0.2">
      <c r="A258" s="13"/>
    </row>
    <row r="259" spans="1:1" x14ac:dyDescent="0.2">
      <c r="A259" s="13"/>
    </row>
    <row r="260" spans="1:1" x14ac:dyDescent="0.2">
      <c r="A260" s="13"/>
    </row>
    <row r="261" spans="1:1" x14ac:dyDescent="0.2">
      <c r="A261" s="13"/>
    </row>
    <row r="262" spans="1:1" x14ac:dyDescent="0.2">
      <c r="A262" s="13"/>
    </row>
    <row r="263" spans="1:1" x14ac:dyDescent="0.2">
      <c r="A263" s="13"/>
    </row>
    <row r="264" spans="1:1" x14ac:dyDescent="0.2">
      <c r="A264" s="13"/>
    </row>
    <row r="265" spans="1:1" x14ac:dyDescent="0.2">
      <c r="A265" s="13"/>
    </row>
    <row r="266" spans="1:1" x14ac:dyDescent="0.2">
      <c r="A266" s="13"/>
    </row>
    <row r="267" spans="1:1" x14ac:dyDescent="0.2">
      <c r="A267" s="13"/>
    </row>
    <row r="268" spans="1:1" x14ac:dyDescent="0.2">
      <c r="A268" s="13"/>
    </row>
    <row r="269" spans="1:1" x14ac:dyDescent="0.2">
      <c r="A269" s="13"/>
    </row>
    <row r="270" spans="1:1" x14ac:dyDescent="0.2">
      <c r="A270" s="13"/>
    </row>
    <row r="271" spans="1:1" x14ac:dyDescent="0.2">
      <c r="A271" s="13"/>
    </row>
    <row r="272" spans="1:1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6"/>
    </row>
    <row r="2030" spans="1:1" x14ac:dyDescent="0.2">
      <c r="A2030" s="6"/>
    </row>
    <row r="2031" spans="1:1" x14ac:dyDescent="0.2">
      <c r="A2031" s="6"/>
    </row>
    <row r="2032" spans="1:1" x14ac:dyDescent="0.2">
      <c r="A2032" s="6"/>
    </row>
    <row r="2033" spans="1:1" x14ac:dyDescent="0.2">
      <c r="A2033" s="6"/>
    </row>
    <row r="2034" spans="1:1" x14ac:dyDescent="0.2">
      <c r="A2034" s="6"/>
    </row>
    <row r="2035" spans="1:1" x14ac:dyDescent="0.2">
      <c r="A2035" s="6"/>
    </row>
    <row r="2036" spans="1:1" x14ac:dyDescent="0.2">
      <c r="A2036" s="6"/>
    </row>
    <row r="2037" spans="1:1" x14ac:dyDescent="0.2">
      <c r="A2037" s="6"/>
    </row>
    <row r="2038" spans="1:1" x14ac:dyDescent="0.2">
      <c r="A2038" s="6"/>
    </row>
    <row r="2039" spans="1:1" x14ac:dyDescent="0.2">
      <c r="A2039" s="6"/>
    </row>
    <row r="2040" spans="1:1" x14ac:dyDescent="0.2">
      <c r="A2040" s="6"/>
    </row>
    <row r="2041" spans="1:1" x14ac:dyDescent="0.2">
      <c r="A2041" s="6"/>
    </row>
    <row r="2042" spans="1:1" x14ac:dyDescent="0.2">
      <c r="A2042" s="6"/>
    </row>
    <row r="2043" spans="1:1" x14ac:dyDescent="0.2">
      <c r="A2043" s="6"/>
    </row>
    <row r="2044" spans="1:1" x14ac:dyDescent="0.2">
      <c r="A2044" s="6"/>
    </row>
    <row r="2045" spans="1:1" x14ac:dyDescent="0.2">
      <c r="A2045" s="6"/>
    </row>
    <row r="2046" spans="1:1" x14ac:dyDescent="0.2">
      <c r="A2046" s="6"/>
    </row>
    <row r="2047" spans="1:1" x14ac:dyDescent="0.2">
      <c r="A2047" s="6"/>
    </row>
    <row r="2048" spans="1:1" x14ac:dyDescent="0.2">
      <c r="A2048" s="6"/>
    </row>
    <row r="2049" spans="1:1" x14ac:dyDescent="0.2">
      <c r="A2049" s="6"/>
    </row>
    <row r="2050" spans="1:1" x14ac:dyDescent="0.2">
      <c r="A2050" s="6"/>
    </row>
    <row r="2051" spans="1:1" x14ac:dyDescent="0.2">
      <c r="A2051" s="6"/>
    </row>
    <row r="2052" spans="1:1" x14ac:dyDescent="0.2">
      <c r="A2052" s="6"/>
    </row>
    <row r="2053" spans="1:1" x14ac:dyDescent="0.2">
      <c r="A2053" s="6"/>
    </row>
    <row r="2054" spans="1:1" x14ac:dyDescent="0.2">
      <c r="A2054" s="6"/>
    </row>
    <row r="2055" spans="1:1" x14ac:dyDescent="0.2">
      <c r="A2055" s="6"/>
    </row>
    <row r="2056" spans="1:1" x14ac:dyDescent="0.2">
      <c r="A2056" s="6"/>
    </row>
    <row r="2057" spans="1:1" x14ac:dyDescent="0.2">
      <c r="A2057" s="6"/>
    </row>
    <row r="2058" spans="1:1" x14ac:dyDescent="0.2">
      <c r="A2058" s="6"/>
    </row>
    <row r="2059" spans="1:1" x14ac:dyDescent="0.2">
      <c r="A2059" s="6"/>
    </row>
    <row r="2060" spans="1:1" x14ac:dyDescent="0.2">
      <c r="A2060" s="6"/>
    </row>
    <row r="2061" spans="1:1" x14ac:dyDescent="0.2">
      <c r="A2061" s="6"/>
    </row>
    <row r="2062" spans="1:1" x14ac:dyDescent="0.2">
      <c r="A2062" s="6"/>
    </row>
    <row r="2063" spans="1:1" x14ac:dyDescent="0.2">
      <c r="A2063" s="6"/>
    </row>
    <row r="2064" spans="1:1" x14ac:dyDescent="0.2">
      <c r="A2064" s="6"/>
    </row>
    <row r="2065" spans="1:1" x14ac:dyDescent="0.2">
      <c r="A2065" s="6"/>
    </row>
    <row r="2066" spans="1:1" x14ac:dyDescent="0.2">
      <c r="A2066" s="6"/>
    </row>
    <row r="2067" spans="1:1" x14ac:dyDescent="0.2">
      <c r="A2067" s="6"/>
    </row>
    <row r="2068" spans="1:1" x14ac:dyDescent="0.2">
      <c r="A2068" s="6"/>
    </row>
    <row r="2069" spans="1:1" x14ac:dyDescent="0.2">
      <c r="A2069" s="6"/>
    </row>
    <row r="2070" spans="1:1" x14ac:dyDescent="0.2">
      <c r="A2070" s="6"/>
    </row>
    <row r="2071" spans="1:1" x14ac:dyDescent="0.2">
      <c r="A2071" s="6"/>
    </row>
    <row r="2072" spans="1:1" x14ac:dyDescent="0.2">
      <c r="A2072" s="6"/>
    </row>
    <row r="2073" spans="1:1" x14ac:dyDescent="0.2">
      <c r="A2073" s="6"/>
    </row>
    <row r="2074" spans="1:1" x14ac:dyDescent="0.2">
      <c r="A2074" s="6"/>
    </row>
    <row r="2075" spans="1:1" x14ac:dyDescent="0.2">
      <c r="A2075" s="6"/>
    </row>
    <row r="2076" spans="1:1" x14ac:dyDescent="0.2">
      <c r="A2076" s="6"/>
    </row>
    <row r="2077" spans="1:1" x14ac:dyDescent="0.2">
      <c r="A2077" s="6"/>
    </row>
    <row r="2078" spans="1:1" x14ac:dyDescent="0.2">
      <c r="A2078" s="6"/>
    </row>
    <row r="2079" spans="1:1" x14ac:dyDescent="0.2">
      <c r="A2079" s="6"/>
    </row>
    <row r="2080" spans="1:1" x14ac:dyDescent="0.2">
      <c r="A2080" s="6"/>
    </row>
    <row r="2081" spans="1:1" x14ac:dyDescent="0.2">
      <c r="A2081" s="6"/>
    </row>
    <row r="2082" spans="1:1" x14ac:dyDescent="0.2">
      <c r="A2082" s="6"/>
    </row>
    <row r="2083" spans="1:1" x14ac:dyDescent="0.2">
      <c r="A2083" s="6"/>
    </row>
    <row r="2084" spans="1:1" x14ac:dyDescent="0.2">
      <c r="A2084" s="6"/>
    </row>
    <row r="2085" spans="1:1" x14ac:dyDescent="0.2">
      <c r="A2085" s="6"/>
    </row>
    <row r="2086" spans="1:1" x14ac:dyDescent="0.2">
      <c r="A2086" s="6"/>
    </row>
    <row r="2087" spans="1:1" x14ac:dyDescent="0.2">
      <c r="A2087" s="6"/>
    </row>
    <row r="2088" spans="1:1" x14ac:dyDescent="0.2">
      <c r="A2088" s="6"/>
    </row>
    <row r="2089" spans="1:1" x14ac:dyDescent="0.2">
      <c r="A2089" s="6"/>
    </row>
    <row r="2090" spans="1:1" x14ac:dyDescent="0.2">
      <c r="A2090" s="6"/>
    </row>
    <row r="2091" spans="1:1" x14ac:dyDescent="0.2">
      <c r="A2091" s="6"/>
    </row>
    <row r="2092" spans="1:1" x14ac:dyDescent="0.2">
      <c r="A2092" s="6"/>
    </row>
    <row r="2093" spans="1:1" x14ac:dyDescent="0.2">
      <c r="A2093" s="6"/>
    </row>
    <row r="2094" spans="1:1" x14ac:dyDescent="0.2">
      <c r="A2094" s="6"/>
    </row>
    <row r="2095" spans="1:1" x14ac:dyDescent="0.2">
      <c r="A2095" s="6"/>
    </row>
    <row r="2096" spans="1:1" x14ac:dyDescent="0.2">
      <c r="A2096" s="6"/>
    </row>
    <row r="2097" spans="1:1" x14ac:dyDescent="0.2">
      <c r="A2097" s="6"/>
    </row>
    <row r="2098" spans="1:1" x14ac:dyDescent="0.2">
      <c r="A2098" s="6"/>
    </row>
    <row r="2099" spans="1:1" x14ac:dyDescent="0.2">
      <c r="A2099" s="6"/>
    </row>
    <row r="2100" spans="1:1" x14ac:dyDescent="0.2">
      <c r="A2100" s="6"/>
    </row>
    <row r="2101" spans="1:1" x14ac:dyDescent="0.2">
      <c r="A2101" s="6"/>
    </row>
    <row r="2102" spans="1:1" x14ac:dyDescent="0.2">
      <c r="A2102" s="6"/>
    </row>
    <row r="2103" spans="1:1" x14ac:dyDescent="0.2">
      <c r="A2103" s="6"/>
    </row>
    <row r="2104" spans="1:1" x14ac:dyDescent="0.2">
      <c r="A2104" s="6"/>
    </row>
    <row r="2105" spans="1:1" x14ac:dyDescent="0.2">
      <c r="A2105" s="6"/>
    </row>
    <row r="2106" spans="1:1" x14ac:dyDescent="0.2">
      <c r="A2106" s="6"/>
    </row>
    <row r="2107" spans="1:1" x14ac:dyDescent="0.2">
      <c r="A2107" s="6"/>
    </row>
    <row r="2108" spans="1:1" x14ac:dyDescent="0.2">
      <c r="A2108" s="6"/>
    </row>
    <row r="2109" spans="1:1" x14ac:dyDescent="0.2">
      <c r="A2109" s="6"/>
    </row>
    <row r="2110" spans="1:1" x14ac:dyDescent="0.2">
      <c r="A2110" s="6"/>
    </row>
    <row r="2111" spans="1:1" x14ac:dyDescent="0.2">
      <c r="A2111" s="6"/>
    </row>
    <row r="2112" spans="1:1" x14ac:dyDescent="0.2">
      <c r="A2112" s="6"/>
    </row>
    <row r="2113" spans="1:1" x14ac:dyDescent="0.2">
      <c r="A2113" s="6"/>
    </row>
    <row r="2114" spans="1:1" x14ac:dyDescent="0.2">
      <c r="A2114" s="6"/>
    </row>
    <row r="2115" spans="1:1" x14ac:dyDescent="0.2">
      <c r="A2115" s="6"/>
    </row>
    <row r="2116" spans="1:1" x14ac:dyDescent="0.2">
      <c r="A2116" s="6"/>
    </row>
    <row r="2117" spans="1:1" x14ac:dyDescent="0.2">
      <c r="A2117" s="6"/>
    </row>
    <row r="2118" spans="1:1" x14ac:dyDescent="0.2">
      <c r="A2118" s="6"/>
    </row>
    <row r="2119" spans="1:1" x14ac:dyDescent="0.2">
      <c r="A2119" s="6"/>
    </row>
    <row r="2120" spans="1:1" x14ac:dyDescent="0.2">
      <c r="A2120" s="6"/>
    </row>
    <row r="2121" spans="1:1" x14ac:dyDescent="0.2">
      <c r="A2121" s="6"/>
    </row>
    <row r="2122" spans="1:1" x14ac:dyDescent="0.2">
      <c r="A2122" s="6"/>
    </row>
    <row r="2123" spans="1:1" x14ac:dyDescent="0.2">
      <c r="A2123" s="6"/>
    </row>
    <row r="2124" spans="1:1" x14ac:dyDescent="0.2">
      <c r="A2124" s="6"/>
    </row>
    <row r="2125" spans="1:1" x14ac:dyDescent="0.2">
      <c r="A2125" s="6"/>
    </row>
    <row r="2126" spans="1:1" x14ac:dyDescent="0.2">
      <c r="A2126" s="6"/>
    </row>
    <row r="2127" spans="1:1" x14ac:dyDescent="0.2">
      <c r="A2127" s="6"/>
    </row>
    <row r="2128" spans="1:1" x14ac:dyDescent="0.2">
      <c r="A2128" s="6"/>
    </row>
    <row r="2129" spans="1:1" x14ac:dyDescent="0.2">
      <c r="A2129" s="6"/>
    </row>
    <row r="2130" spans="1:1" x14ac:dyDescent="0.2">
      <c r="A2130" s="6"/>
    </row>
    <row r="2131" spans="1:1" x14ac:dyDescent="0.2">
      <c r="A2131" s="6"/>
    </row>
    <row r="2132" spans="1:1" x14ac:dyDescent="0.2">
      <c r="A2132" s="6"/>
    </row>
    <row r="2133" spans="1:1" x14ac:dyDescent="0.2">
      <c r="A2133" s="6"/>
    </row>
    <row r="2134" spans="1:1" x14ac:dyDescent="0.2">
      <c r="A2134" s="6"/>
    </row>
    <row r="2135" spans="1:1" x14ac:dyDescent="0.2">
      <c r="A2135" s="6"/>
    </row>
    <row r="2136" spans="1:1" x14ac:dyDescent="0.2">
      <c r="A2136" s="6"/>
    </row>
    <row r="2137" spans="1:1" x14ac:dyDescent="0.2">
      <c r="A2137" s="6"/>
    </row>
    <row r="2138" spans="1:1" x14ac:dyDescent="0.2">
      <c r="A2138" s="6"/>
    </row>
    <row r="2139" spans="1:1" x14ac:dyDescent="0.2">
      <c r="A2139" s="6"/>
    </row>
    <row r="2140" spans="1:1" x14ac:dyDescent="0.2">
      <c r="A2140" s="6"/>
    </row>
    <row r="2141" spans="1:1" x14ac:dyDescent="0.2">
      <c r="A2141" s="6"/>
    </row>
    <row r="2142" spans="1:1" x14ac:dyDescent="0.2">
      <c r="A2142" s="6"/>
    </row>
    <row r="2143" spans="1:1" x14ac:dyDescent="0.2">
      <c r="A2143" s="6"/>
    </row>
    <row r="2144" spans="1:1" x14ac:dyDescent="0.2">
      <c r="A2144" s="6"/>
    </row>
    <row r="2145" spans="1:1" x14ac:dyDescent="0.2">
      <c r="A2145" s="6"/>
    </row>
    <row r="2146" spans="1:1" x14ac:dyDescent="0.2">
      <c r="A2146" s="6"/>
    </row>
    <row r="2147" spans="1:1" x14ac:dyDescent="0.2">
      <c r="A2147" s="6"/>
    </row>
    <row r="2148" spans="1:1" x14ac:dyDescent="0.2">
      <c r="A2148" s="6"/>
    </row>
    <row r="2149" spans="1:1" x14ac:dyDescent="0.2">
      <c r="A2149" s="6"/>
    </row>
    <row r="2150" spans="1:1" x14ac:dyDescent="0.2">
      <c r="A2150" s="6"/>
    </row>
    <row r="2151" spans="1:1" x14ac:dyDescent="0.2">
      <c r="A2151" s="6"/>
    </row>
    <row r="2152" spans="1:1" x14ac:dyDescent="0.2">
      <c r="A2152" s="6"/>
    </row>
    <row r="2153" spans="1:1" x14ac:dyDescent="0.2">
      <c r="A2153" s="6"/>
    </row>
    <row r="2154" spans="1:1" x14ac:dyDescent="0.2">
      <c r="A2154" s="6"/>
    </row>
    <row r="2155" spans="1:1" x14ac:dyDescent="0.2">
      <c r="A2155" s="6"/>
    </row>
    <row r="2156" spans="1:1" x14ac:dyDescent="0.2">
      <c r="A2156" s="6"/>
    </row>
    <row r="2157" spans="1:1" x14ac:dyDescent="0.2">
      <c r="A2157" s="6"/>
    </row>
    <row r="2158" spans="1:1" x14ac:dyDescent="0.2">
      <c r="A2158" s="6"/>
    </row>
    <row r="2159" spans="1:1" x14ac:dyDescent="0.2">
      <c r="A2159" s="6"/>
    </row>
    <row r="2160" spans="1:1" x14ac:dyDescent="0.2">
      <c r="A2160" s="6"/>
    </row>
    <row r="2161" spans="1:1" x14ac:dyDescent="0.2">
      <c r="A2161" s="6"/>
    </row>
    <row r="2162" spans="1:1" x14ac:dyDescent="0.2">
      <c r="A2162" s="6"/>
    </row>
    <row r="2163" spans="1:1" x14ac:dyDescent="0.2">
      <c r="A2163" s="6"/>
    </row>
    <row r="2164" spans="1:1" x14ac:dyDescent="0.2">
      <c r="A2164" s="6"/>
    </row>
    <row r="2165" spans="1:1" x14ac:dyDescent="0.2">
      <c r="A2165" s="6"/>
    </row>
    <row r="2166" spans="1:1" x14ac:dyDescent="0.2">
      <c r="A2166" s="6"/>
    </row>
    <row r="2167" spans="1:1" x14ac:dyDescent="0.2">
      <c r="A2167" s="6"/>
    </row>
    <row r="2168" spans="1:1" x14ac:dyDescent="0.2">
      <c r="A2168" s="6"/>
    </row>
    <row r="2169" spans="1:1" x14ac:dyDescent="0.2">
      <c r="A2169" s="6"/>
    </row>
    <row r="2170" spans="1:1" x14ac:dyDescent="0.2">
      <c r="A2170" s="6"/>
    </row>
    <row r="2171" spans="1:1" x14ac:dyDescent="0.2">
      <c r="A2171" s="6"/>
    </row>
    <row r="2172" spans="1:1" x14ac:dyDescent="0.2">
      <c r="A2172" s="6"/>
    </row>
    <row r="2173" spans="1:1" x14ac:dyDescent="0.2">
      <c r="A2173" s="6"/>
    </row>
    <row r="2174" spans="1:1" x14ac:dyDescent="0.2">
      <c r="A2174" s="6"/>
    </row>
    <row r="2175" spans="1:1" x14ac:dyDescent="0.2">
      <c r="A2175" s="6"/>
    </row>
    <row r="2176" spans="1:1" x14ac:dyDescent="0.2">
      <c r="A2176" s="6"/>
    </row>
    <row r="2177" spans="1:1" x14ac:dyDescent="0.2">
      <c r="A2177" s="6"/>
    </row>
    <row r="2178" spans="1:1" x14ac:dyDescent="0.2">
      <c r="A2178" s="6"/>
    </row>
    <row r="2179" spans="1:1" x14ac:dyDescent="0.2">
      <c r="A2179" s="6"/>
    </row>
    <row r="2180" spans="1:1" x14ac:dyDescent="0.2">
      <c r="A2180" s="6"/>
    </row>
    <row r="2181" spans="1:1" x14ac:dyDescent="0.2">
      <c r="A2181" s="6"/>
    </row>
    <row r="2182" spans="1:1" x14ac:dyDescent="0.2">
      <c r="A2182" s="6"/>
    </row>
    <row r="2183" spans="1:1" x14ac:dyDescent="0.2">
      <c r="A2183" s="6"/>
    </row>
    <row r="2184" spans="1:1" x14ac:dyDescent="0.2">
      <c r="A2184" s="6"/>
    </row>
    <row r="2185" spans="1:1" x14ac:dyDescent="0.2">
      <c r="A2185" s="6"/>
    </row>
    <row r="2186" spans="1:1" x14ac:dyDescent="0.2">
      <c r="A2186" s="6"/>
    </row>
    <row r="2187" spans="1:1" x14ac:dyDescent="0.2">
      <c r="A2187" s="6"/>
    </row>
    <row r="2188" spans="1:1" x14ac:dyDescent="0.2">
      <c r="A2188" s="6"/>
    </row>
    <row r="2189" spans="1:1" x14ac:dyDescent="0.2">
      <c r="A2189" s="6"/>
    </row>
    <row r="2190" spans="1:1" x14ac:dyDescent="0.2">
      <c r="A2190" s="6"/>
    </row>
    <row r="2191" spans="1:1" x14ac:dyDescent="0.2">
      <c r="A2191" s="6"/>
    </row>
    <row r="2192" spans="1:1" x14ac:dyDescent="0.2">
      <c r="A2192" s="6"/>
    </row>
    <row r="2193" spans="1:1" x14ac:dyDescent="0.2">
      <c r="A2193" s="6"/>
    </row>
    <row r="2194" spans="1:1" x14ac:dyDescent="0.2">
      <c r="A2194" s="6"/>
    </row>
    <row r="2195" spans="1:1" x14ac:dyDescent="0.2">
      <c r="A2195" s="6"/>
    </row>
    <row r="2196" spans="1:1" x14ac:dyDescent="0.2">
      <c r="A2196" s="6"/>
    </row>
    <row r="2197" spans="1:1" x14ac:dyDescent="0.2">
      <c r="A2197" s="6"/>
    </row>
    <row r="2198" spans="1:1" x14ac:dyDescent="0.2">
      <c r="A2198" s="6"/>
    </row>
    <row r="2199" spans="1:1" x14ac:dyDescent="0.2">
      <c r="A2199" s="6"/>
    </row>
    <row r="2200" spans="1:1" x14ac:dyDescent="0.2">
      <c r="A2200" s="6"/>
    </row>
    <row r="2201" spans="1:1" x14ac:dyDescent="0.2">
      <c r="A2201" s="6"/>
    </row>
    <row r="2202" spans="1:1" x14ac:dyDescent="0.2">
      <c r="A2202" s="6"/>
    </row>
    <row r="2203" spans="1:1" x14ac:dyDescent="0.2">
      <c r="A2203" s="6"/>
    </row>
    <row r="2204" spans="1:1" x14ac:dyDescent="0.2">
      <c r="A2204" s="6"/>
    </row>
    <row r="2205" spans="1:1" x14ac:dyDescent="0.2">
      <c r="A2205" s="6"/>
    </row>
    <row r="2206" spans="1:1" x14ac:dyDescent="0.2">
      <c r="A2206" s="6"/>
    </row>
    <row r="2207" spans="1:1" x14ac:dyDescent="0.2">
      <c r="A2207" s="6"/>
    </row>
    <row r="2208" spans="1:1" x14ac:dyDescent="0.2">
      <c r="A2208" s="6"/>
    </row>
    <row r="2209" spans="1:1" x14ac:dyDescent="0.2">
      <c r="A2209" s="6"/>
    </row>
    <row r="2210" spans="1:1" x14ac:dyDescent="0.2">
      <c r="A2210" s="6"/>
    </row>
    <row r="2211" spans="1:1" x14ac:dyDescent="0.2">
      <c r="A2211" s="6"/>
    </row>
    <row r="2212" spans="1:1" x14ac:dyDescent="0.2">
      <c r="A2212" s="6"/>
    </row>
    <row r="2213" spans="1:1" x14ac:dyDescent="0.2">
      <c r="A2213" s="6"/>
    </row>
    <row r="2214" spans="1:1" x14ac:dyDescent="0.2">
      <c r="A2214" s="6"/>
    </row>
    <row r="2215" spans="1:1" x14ac:dyDescent="0.2">
      <c r="A2215" s="6"/>
    </row>
    <row r="2216" spans="1:1" x14ac:dyDescent="0.2">
      <c r="A2216" s="6"/>
    </row>
    <row r="2217" spans="1:1" x14ac:dyDescent="0.2">
      <c r="A2217" s="6"/>
    </row>
    <row r="2218" spans="1:1" x14ac:dyDescent="0.2">
      <c r="A2218" s="6"/>
    </row>
    <row r="2219" spans="1:1" x14ac:dyDescent="0.2">
      <c r="A2219" s="6"/>
    </row>
    <row r="2220" spans="1:1" x14ac:dyDescent="0.2">
      <c r="A2220" s="6"/>
    </row>
    <row r="2221" spans="1:1" x14ac:dyDescent="0.2">
      <c r="A2221" s="6"/>
    </row>
    <row r="2222" spans="1:1" x14ac:dyDescent="0.2">
      <c r="A2222" s="6"/>
    </row>
    <row r="2223" spans="1:1" x14ac:dyDescent="0.2">
      <c r="A2223" s="6"/>
    </row>
    <row r="2224" spans="1:1" x14ac:dyDescent="0.2">
      <c r="A2224" s="6"/>
    </row>
    <row r="2225" spans="1:1" x14ac:dyDescent="0.2">
      <c r="A2225" s="6"/>
    </row>
    <row r="2226" spans="1:1" x14ac:dyDescent="0.2">
      <c r="A2226" s="6"/>
    </row>
    <row r="2227" spans="1:1" x14ac:dyDescent="0.2">
      <c r="A2227" s="6"/>
    </row>
    <row r="2228" spans="1:1" x14ac:dyDescent="0.2">
      <c r="A2228" s="6"/>
    </row>
    <row r="2229" spans="1:1" x14ac:dyDescent="0.2">
      <c r="A2229" s="6"/>
    </row>
    <row r="2230" spans="1:1" x14ac:dyDescent="0.2">
      <c r="A2230" s="6"/>
    </row>
    <row r="2231" spans="1:1" x14ac:dyDescent="0.2">
      <c r="A2231" s="6"/>
    </row>
    <row r="2232" spans="1:1" x14ac:dyDescent="0.2">
      <c r="A2232" s="6"/>
    </row>
    <row r="2233" spans="1:1" x14ac:dyDescent="0.2">
      <c r="A2233" s="6"/>
    </row>
    <row r="2234" spans="1:1" x14ac:dyDescent="0.2">
      <c r="A2234" s="6"/>
    </row>
    <row r="2235" spans="1:1" x14ac:dyDescent="0.2">
      <c r="A2235" s="6"/>
    </row>
    <row r="2236" spans="1:1" x14ac:dyDescent="0.2">
      <c r="A2236" s="6"/>
    </row>
    <row r="2237" spans="1:1" x14ac:dyDescent="0.2">
      <c r="A2237" s="6"/>
    </row>
    <row r="2238" spans="1:1" x14ac:dyDescent="0.2">
      <c r="A2238" s="6"/>
    </row>
    <row r="2239" spans="1:1" x14ac:dyDescent="0.2">
      <c r="A2239" s="6"/>
    </row>
    <row r="2240" spans="1:1" x14ac:dyDescent="0.2">
      <c r="A2240" s="6"/>
    </row>
    <row r="2241" spans="1:1" x14ac:dyDescent="0.2">
      <c r="A2241" s="6"/>
    </row>
    <row r="2242" spans="1:1" x14ac:dyDescent="0.2">
      <c r="A2242" s="6"/>
    </row>
    <row r="2243" spans="1:1" x14ac:dyDescent="0.2">
      <c r="A2243" s="6"/>
    </row>
    <row r="2244" spans="1:1" x14ac:dyDescent="0.2">
      <c r="A2244" s="6"/>
    </row>
    <row r="2245" spans="1:1" x14ac:dyDescent="0.2">
      <c r="A2245" s="6"/>
    </row>
    <row r="2246" spans="1:1" x14ac:dyDescent="0.2">
      <c r="A2246" s="6"/>
    </row>
    <row r="2247" spans="1:1" x14ac:dyDescent="0.2">
      <c r="A2247" s="6"/>
    </row>
    <row r="2248" spans="1:1" x14ac:dyDescent="0.2">
      <c r="A2248" s="6"/>
    </row>
    <row r="2249" spans="1:1" x14ac:dyDescent="0.2">
      <c r="A2249" s="6"/>
    </row>
    <row r="2250" spans="1:1" x14ac:dyDescent="0.2">
      <c r="A2250" s="6"/>
    </row>
    <row r="2251" spans="1:1" x14ac:dyDescent="0.2">
      <c r="A2251" s="6"/>
    </row>
    <row r="2252" spans="1:1" x14ac:dyDescent="0.2">
      <c r="A2252" s="6"/>
    </row>
    <row r="2253" spans="1:1" x14ac:dyDescent="0.2">
      <c r="A2253" s="6"/>
    </row>
    <row r="2254" spans="1:1" x14ac:dyDescent="0.2">
      <c r="A2254" s="6"/>
    </row>
    <row r="2255" spans="1:1" x14ac:dyDescent="0.2">
      <c r="A2255" s="6"/>
    </row>
    <row r="2256" spans="1:1" x14ac:dyDescent="0.2">
      <c r="A2256" s="6"/>
    </row>
    <row r="2257" spans="1:1" x14ac:dyDescent="0.2">
      <c r="A2257" s="6"/>
    </row>
    <row r="2258" spans="1:1" x14ac:dyDescent="0.2">
      <c r="A2258" s="6"/>
    </row>
    <row r="2259" spans="1:1" x14ac:dyDescent="0.2">
      <c r="A2259" s="6"/>
    </row>
    <row r="2260" spans="1:1" x14ac:dyDescent="0.2">
      <c r="A2260" s="6"/>
    </row>
    <row r="2261" spans="1:1" x14ac:dyDescent="0.2">
      <c r="A2261" s="6"/>
    </row>
    <row r="2262" spans="1:1" x14ac:dyDescent="0.2">
      <c r="A2262" s="6"/>
    </row>
    <row r="2263" spans="1:1" x14ac:dyDescent="0.2">
      <c r="A2263" s="6"/>
    </row>
    <row r="2264" spans="1:1" x14ac:dyDescent="0.2">
      <c r="A2264" s="6"/>
    </row>
    <row r="2265" spans="1:1" x14ac:dyDescent="0.2">
      <c r="A2265" s="6"/>
    </row>
    <row r="2266" spans="1:1" x14ac:dyDescent="0.2">
      <c r="A2266" s="6"/>
    </row>
    <row r="2267" spans="1:1" x14ac:dyDescent="0.2">
      <c r="A2267" s="6"/>
    </row>
    <row r="2268" spans="1:1" x14ac:dyDescent="0.2">
      <c r="A2268" s="6"/>
    </row>
    <row r="2269" spans="1:1" x14ac:dyDescent="0.2">
      <c r="A2269" s="6"/>
    </row>
    <row r="2270" spans="1:1" x14ac:dyDescent="0.2">
      <c r="A2270" s="6"/>
    </row>
    <row r="2271" spans="1:1" x14ac:dyDescent="0.2">
      <c r="A2271" s="6"/>
    </row>
    <row r="2272" spans="1:1" x14ac:dyDescent="0.2">
      <c r="A2272" s="6"/>
    </row>
    <row r="2273" spans="1:1" x14ac:dyDescent="0.2">
      <c r="A2273" s="6"/>
    </row>
    <row r="2274" spans="1:1" x14ac:dyDescent="0.2">
      <c r="A2274" s="6"/>
    </row>
    <row r="2275" spans="1:1" x14ac:dyDescent="0.2">
      <c r="A2275" s="6"/>
    </row>
    <row r="2276" spans="1:1" x14ac:dyDescent="0.2">
      <c r="A2276" s="6"/>
    </row>
    <row r="2277" spans="1:1" x14ac:dyDescent="0.2">
      <c r="A2277" s="6"/>
    </row>
    <row r="2278" spans="1:1" x14ac:dyDescent="0.2">
      <c r="A2278" s="6"/>
    </row>
    <row r="2279" spans="1:1" x14ac:dyDescent="0.2">
      <c r="A2279" s="6"/>
    </row>
    <row r="2280" spans="1:1" x14ac:dyDescent="0.2">
      <c r="A2280" s="6"/>
    </row>
    <row r="2281" spans="1:1" x14ac:dyDescent="0.2">
      <c r="A2281" s="6"/>
    </row>
    <row r="2282" spans="1:1" x14ac:dyDescent="0.2">
      <c r="A2282" s="6"/>
    </row>
    <row r="2283" spans="1:1" x14ac:dyDescent="0.2">
      <c r="A2283" s="6"/>
    </row>
    <row r="2284" spans="1:1" x14ac:dyDescent="0.2">
      <c r="A2284" s="6"/>
    </row>
    <row r="2285" spans="1:1" x14ac:dyDescent="0.2">
      <c r="A2285" s="6"/>
    </row>
    <row r="2286" spans="1:1" x14ac:dyDescent="0.2">
      <c r="A2286" s="6"/>
    </row>
    <row r="2287" spans="1:1" x14ac:dyDescent="0.2">
      <c r="A2287" s="6"/>
    </row>
    <row r="2288" spans="1:1" x14ac:dyDescent="0.2">
      <c r="A2288" s="6"/>
    </row>
    <row r="2289" spans="1:1" x14ac:dyDescent="0.2">
      <c r="A2289" s="6"/>
    </row>
    <row r="2290" spans="1:1" x14ac:dyDescent="0.2">
      <c r="A2290" s="6"/>
    </row>
    <row r="2291" spans="1:1" x14ac:dyDescent="0.2">
      <c r="A2291" s="6"/>
    </row>
    <row r="2292" spans="1:1" x14ac:dyDescent="0.2">
      <c r="A2292" s="6"/>
    </row>
    <row r="2293" spans="1:1" x14ac:dyDescent="0.2">
      <c r="A2293" s="6"/>
    </row>
    <row r="2294" spans="1:1" x14ac:dyDescent="0.2">
      <c r="A2294" s="6"/>
    </row>
    <row r="2295" spans="1:1" x14ac:dyDescent="0.2">
      <c r="A2295" s="6"/>
    </row>
    <row r="2296" spans="1:1" x14ac:dyDescent="0.2">
      <c r="A2296" s="6"/>
    </row>
    <row r="2297" spans="1:1" x14ac:dyDescent="0.2">
      <c r="A2297" s="6"/>
    </row>
    <row r="2298" spans="1:1" x14ac:dyDescent="0.2">
      <c r="A2298" s="6"/>
    </row>
    <row r="2299" spans="1:1" x14ac:dyDescent="0.2">
      <c r="A2299" s="6"/>
    </row>
    <row r="2300" spans="1:1" x14ac:dyDescent="0.2">
      <c r="A2300" s="6"/>
    </row>
    <row r="2301" spans="1:1" x14ac:dyDescent="0.2">
      <c r="A2301" s="6"/>
    </row>
    <row r="2302" spans="1:1" x14ac:dyDescent="0.2">
      <c r="A2302" s="6"/>
    </row>
    <row r="2303" spans="1:1" x14ac:dyDescent="0.2">
      <c r="A2303" s="6"/>
    </row>
    <row r="2304" spans="1:1" x14ac:dyDescent="0.2">
      <c r="A2304" s="6"/>
    </row>
    <row r="2305" spans="1:1" x14ac:dyDescent="0.2">
      <c r="A2305" s="6"/>
    </row>
    <row r="2306" spans="1:1" x14ac:dyDescent="0.2">
      <c r="A2306" s="6"/>
    </row>
    <row r="2307" spans="1:1" x14ac:dyDescent="0.2">
      <c r="A2307" s="6"/>
    </row>
    <row r="2308" spans="1:1" x14ac:dyDescent="0.2">
      <c r="A2308" s="6"/>
    </row>
    <row r="2309" spans="1:1" x14ac:dyDescent="0.2">
      <c r="A2309" s="6"/>
    </row>
    <row r="2310" spans="1:1" x14ac:dyDescent="0.2">
      <c r="A2310" s="6"/>
    </row>
    <row r="2311" spans="1:1" x14ac:dyDescent="0.2">
      <c r="A2311" s="6"/>
    </row>
  </sheetData>
  <mergeCells count="4">
    <mergeCell ref="A3:K3"/>
    <mergeCell ref="A4:K4"/>
    <mergeCell ref="A5:K5"/>
    <mergeCell ref="A6:K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Transparencia</vt:lpstr>
      <vt:lpstr>TRANSPARENC</vt:lpstr>
      <vt:lpstr>Nota 8 y 18</vt:lpstr>
      <vt:lpstr>Sheet1</vt:lpstr>
      <vt:lpstr>Nota 12</vt:lpstr>
      <vt:lpstr>Nota 14</vt:lpstr>
      <vt:lpstr>Nota 15</vt:lpstr>
      <vt:lpstr>Nota 19</vt:lpstr>
      <vt:lpstr>Dep. Periodo 2021</vt:lpstr>
      <vt:lpstr>SUBVENCIONES (3)</vt:lpstr>
      <vt:lpstr>'Nota 12'!Área_de_impresión</vt:lpstr>
      <vt:lpstr>'Nota 8 y 18'!Área_de_impresión</vt:lpstr>
    </vt:vector>
  </TitlesOfParts>
  <Company>DIGECOG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Lhernandez</dc:creator>
  <cp:lastModifiedBy>Domingo Silvestre</cp:lastModifiedBy>
  <cp:lastPrinted>2023-01-16T17:16:07Z</cp:lastPrinted>
  <dcterms:created xsi:type="dcterms:W3CDTF">2010-05-21T12:36:08Z</dcterms:created>
  <dcterms:modified xsi:type="dcterms:W3CDTF">2023-01-16T20:16:21Z</dcterms:modified>
</cp:coreProperties>
</file>