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4245" tabRatio="730" firstSheet="1" activeTab="1"/>
  </bookViews>
  <sheets>
    <sheet name="Nota 8 y 18" sheetId="1" state="hidden" r:id="rId1"/>
    <sheet name="SUBVENCIONES " sheetId="2" r:id="rId2"/>
    <sheet name="Sheet1" sheetId="3" state="hidden" r:id="rId3"/>
    <sheet name="Nota 12" sheetId="4" state="hidden" r:id="rId4"/>
    <sheet name="Nota 14" sheetId="5" state="hidden" r:id="rId5"/>
    <sheet name="Nota 15" sheetId="6" state="hidden" r:id="rId6"/>
    <sheet name="Nota 19" sheetId="7" state="hidden" r:id="rId7"/>
    <sheet name="Dep. Periodo 2021" sheetId="8" state="hidden" r:id="rId8"/>
  </sheets>
  <externalReferences>
    <externalReference r:id="rId11"/>
  </externalReferences>
  <definedNames>
    <definedName name="_xlnm.Print_Area" localSheetId="3">'Nota 12'!$A$1:$J$225</definedName>
    <definedName name="_xlnm.Print_Area" localSheetId="0">'Nota 8 y 18'!$A$9:$B$17,'Nota 8 y 18'!$A$25:$B$48</definedName>
  </definedNames>
  <calcPr fullCalcOnLoad="1"/>
</workbook>
</file>

<file path=xl/sharedStrings.xml><?xml version="1.0" encoding="utf-8"?>
<sst xmlns="http://schemas.openxmlformats.org/spreadsheetml/2006/main" count="1483" uniqueCount="555">
  <si>
    <t>(VALORES EN RD$)</t>
  </si>
  <si>
    <t>CONSEJO NACIONAL PARA LA NIÑEZ Y LA ADOLESCENCIA</t>
  </si>
  <si>
    <t xml:space="preserve">DESCRIPCION </t>
  </si>
  <si>
    <t>ACTIVOS NO FINANCIEROS</t>
  </si>
  <si>
    <t xml:space="preserve">MAQUINARIAS Y EQUIPOS </t>
  </si>
  <si>
    <t>Equipo Educacional y Recreativo</t>
  </si>
  <si>
    <t>Sistemas de aire acondicionado, calefacción y refrigeración industrial y comercial</t>
  </si>
  <si>
    <t xml:space="preserve">TOTAL </t>
  </si>
  <si>
    <t>EQUIPO DE TRANSPORTE, TRACCION Y ELEVACION</t>
  </si>
  <si>
    <t>Equipo de Transporte</t>
  </si>
  <si>
    <t>Equipo de Computación</t>
  </si>
  <si>
    <t>Equipo Medicos Sanitarios</t>
  </si>
  <si>
    <t>Equipo de Comunicaciones y Señalamiento</t>
  </si>
  <si>
    <t>Otros Mobiliarios y Equipos no identificados Preferentemente</t>
  </si>
  <si>
    <t>Camara Fotograficas y de Video</t>
  </si>
  <si>
    <t>Equipos de Generación Eléctrica</t>
  </si>
  <si>
    <t>Electrodomesticos</t>
  </si>
  <si>
    <t xml:space="preserve">SUB-TOTAL </t>
  </si>
  <si>
    <t>N/A</t>
  </si>
  <si>
    <t>INMUEBLES</t>
  </si>
  <si>
    <t>Edificaciones</t>
  </si>
  <si>
    <t>ACTIVOS INTANGIBLES</t>
  </si>
  <si>
    <t>Programas de Computación</t>
  </si>
  <si>
    <t>TOTAL DE BIENES EN USO</t>
  </si>
  <si>
    <t>TOTAL GENERAL BIENES EN USO ACUMULADOS</t>
  </si>
  <si>
    <t>TOTAL ACTIVOS INTANGIBLES</t>
  </si>
  <si>
    <t>AÑOS</t>
  </si>
  <si>
    <t>BENEFICIARIO CHEQUE</t>
  </si>
  <si>
    <t>ELYOM MEDICAL</t>
  </si>
  <si>
    <t>No.</t>
  </si>
  <si>
    <t xml:space="preserve">CONSEJO NACIONAL PARA LA NIÑEZ Y LA ADOLESCENCIA </t>
  </si>
  <si>
    <t xml:space="preserve">(VALORES RD$) </t>
  </si>
  <si>
    <t>FECHAS</t>
  </si>
  <si>
    <t>MONTO</t>
  </si>
  <si>
    <t>TOTAL DE AMORTIZACION ACUMULADA</t>
  </si>
  <si>
    <t>bien</t>
  </si>
  <si>
    <t>periodo</t>
  </si>
  <si>
    <t>acumulada</t>
  </si>
  <si>
    <t xml:space="preserve">Formula acumulado menos periodo </t>
  </si>
  <si>
    <t xml:space="preserve">bien menos la formula de los acumulado menos el periodo </t>
  </si>
  <si>
    <t xml:space="preserve">Maquinaria y Equipos de Producción </t>
  </si>
  <si>
    <t>total</t>
  </si>
  <si>
    <t>EQUIPOS DE COMUNICACIÓN Y SEÑALAMIENTO</t>
  </si>
  <si>
    <t>EQUIPOS Y MUEBLES DE OFICINAS</t>
  </si>
  <si>
    <t>Muebles de Oficinas</t>
  </si>
  <si>
    <t>Mueble de Aojamiento</t>
  </si>
  <si>
    <t>Herramientas y Maquinarias</t>
  </si>
  <si>
    <t xml:space="preserve">Construciones y Mejoras </t>
  </si>
  <si>
    <t>Terreno</t>
  </si>
  <si>
    <t>TOTAL DE GASTOS DE DEPRECIACION ACUMULADA DE DE BIENES EN USO</t>
  </si>
  <si>
    <t>TOTAL DE BIENES EN USO NETO</t>
  </si>
  <si>
    <t>TOTAL DE GASTOS DE DEPRECIACION ACUMULADA DE  ACTIVOS INTANGIBLES</t>
  </si>
  <si>
    <t>TOTAL ACTIVOS INTANGIBLES NETO</t>
  </si>
  <si>
    <t xml:space="preserve">Descripción </t>
  </si>
  <si>
    <t>INVENTARIO INICIAL</t>
  </si>
  <si>
    <t>MATERIALES Y SUMINISTROS</t>
  </si>
  <si>
    <t>MENOS:</t>
  </si>
  <si>
    <t>INVENTARIO FINAL</t>
  </si>
  <si>
    <t xml:space="preserve">EVARISTO SANTANA              </t>
  </si>
  <si>
    <t xml:space="preserve">ZADESA                                       </t>
  </si>
  <si>
    <t xml:space="preserve">IMPORTADORA GBN                   </t>
  </si>
  <si>
    <t xml:space="preserve">FARACH SA </t>
  </si>
  <si>
    <t xml:space="preserve">OHMIO POWER </t>
  </si>
  <si>
    <t>SAHEGO IMPORT</t>
  </si>
  <si>
    <t>CAIMCA, SRL</t>
  </si>
  <si>
    <t>GLOBAL OFFICE JL SRL</t>
  </si>
  <si>
    <t>SOLUCIONES DE OFICINAS YYY</t>
  </si>
  <si>
    <t>SUPLIDORA INDUSTRIAL DOMINICANA, SRL</t>
  </si>
  <si>
    <t>ML GESTIONES EMPRESARIALES EIRL</t>
  </si>
  <si>
    <t>CAPSA EXTERMINADORA</t>
  </si>
  <si>
    <t>GRUPO ANTILIA, SRL</t>
  </si>
  <si>
    <t>PROYECAR SRL</t>
  </si>
  <si>
    <t>MALUGOMEZ COMERCIAL SRL</t>
  </si>
  <si>
    <t xml:space="preserve">LUIS CONRADO CAMARENA DIAZ </t>
  </si>
  <si>
    <t>CAPITAL TECHNOLOGY SOLUTIONS GROUP</t>
  </si>
  <si>
    <t>CTSGDR</t>
  </si>
  <si>
    <t>L&amp;R PRODUCTS, SRL</t>
  </si>
  <si>
    <t>COPICORP, S.A</t>
  </si>
  <si>
    <t>ISABEL GARCIA SANTANA</t>
  </si>
  <si>
    <t>TOTAL GENERAL</t>
  </si>
  <si>
    <t xml:space="preserve">Seguro </t>
  </si>
  <si>
    <t>Descripcion</t>
  </si>
  <si>
    <t xml:space="preserve">Monto </t>
  </si>
  <si>
    <t>TOTAL</t>
  </si>
  <si>
    <t>CALCULO DEPRECIACION ACUMULADA DE ACTIVOS FIJOS  DEL AÑO 2020</t>
  </si>
  <si>
    <t xml:space="preserve">CALCULO DE AMORTIZACIÓN  ACUMULADA DEL  SEGURO DE BIENES E INMUEBLES </t>
  </si>
  <si>
    <t>Amortizacion Acumulada</t>
  </si>
  <si>
    <t xml:space="preserve">Total Pendiente por Amortizar </t>
  </si>
  <si>
    <t>Poliza</t>
  </si>
  <si>
    <t xml:space="preserve">TOTAL CONSUMIDO  </t>
  </si>
  <si>
    <t xml:space="preserve">CALCULO DE AMORTIZACIÓN  ACUMULADA DE LAS LICENCIAS INFORMATICAS </t>
  </si>
  <si>
    <t>Adiccion</t>
  </si>
  <si>
    <t>Bien mas adiccion</t>
  </si>
  <si>
    <t>TOTAL ADQUISICION ACUMULADA AL 31/12/2020</t>
  </si>
  <si>
    <t>Operaciones</t>
  </si>
  <si>
    <t>CONTRALORIA GENERAL DE LA REPUBLICA</t>
  </si>
  <si>
    <t>DIRECCION UNIDADES DE AUDITORIA INTERNA GUBERNAMENTAL</t>
  </si>
  <si>
    <t>FACTURAS</t>
  </si>
  <si>
    <t>UNIDAD : CONSEJO NACIONAL PARA LA NIÑEZ Y LA ADOLESCENCIA (CONANI)</t>
  </si>
  <si>
    <t>FACTURA NUMERO
NCF</t>
  </si>
  <si>
    <t>NO. FACTURA</t>
  </si>
  <si>
    <t>BENEFICIARIO</t>
  </si>
  <si>
    <t>CONCEPTO</t>
  </si>
  <si>
    <t>VALOR</t>
  </si>
  <si>
    <t>CONDICION
DE PAGO</t>
  </si>
  <si>
    <t>FECHA 
FACTURA</t>
  </si>
  <si>
    <t>FECHA 
RECIBIDA</t>
  </si>
  <si>
    <t>OBSERVACION</t>
  </si>
  <si>
    <t>A010010011500000686</t>
  </si>
  <si>
    <t>ALBA NIDIA CALCAÑO YAPOR</t>
  </si>
  <si>
    <t>SERVICIOS DE CATERING TALLER DE CRIANZAS POSITIVA EN NAGUA.</t>
  </si>
  <si>
    <t>CREDITO</t>
  </si>
  <si>
    <t>NO ESTA AL 
DIA EN ISR Y NO ES BENEFICIARIO</t>
  </si>
  <si>
    <t>A010010011500000030</t>
  </si>
  <si>
    <t>ELICH SANTIAGO, SRL</t>
  </si>
  <si>
    <t>REPARACION DE BOMBA DE POZO DE HOGAR DE PASO JARABACOA</t>
  </si>
  <si>
    <t>NO ESTA AL 
DIA EN ISR</t>
  </si>
  <si>
    <t>B1500000007</t>
  </si>
  <si>
    <t>COMPAÑÍA  HOTELERA INMOBILIARIA Y INVERSIONES TAINO</t>
  </si>
  <si>
    <t>PAGO  DE ALQUILER</t>
  </si>
  <si>
    <t>NO ESTA AL 
DIA EN LA DEGII/TSS</t>
  </si>
  <si>
    <t>B1500000008</t>
  </si>
  <si>
    <t>B1500000002</t>
  </si>
  <si>
    <t>ERIDANIA TROPICO RESTAURANT</t>
  </si>
  <si>
    <t>SERVICIO DE CATERING</t>
  </si>
  <si>
    <t>OPOSICION POR LA DGII</t>
  </si>
  <si>
    <t xml:space="preserve">MANOLO PAULINO </t>
  </si>
  <si>
    <t xml:space="preserve">SERVICIOS DE CATERING </t>
  </si>
  <si>
    <t>B1500000057</t>
  </si>
  <si>
    <t>INMOBILIARIA MPT</t>
  </si>
  <si>
    <t>RPE DESACTUALIZADO</t>
  </si>
  <si>
    <t>B1500000059</t>
  </si>
  <si>
    <t>B1500000061</t>
  </si>
  <si>
    <t>B1500000063</t>
  </si>
  <si>
    <t>B1500000065</t>
  </si>
  <si>
    <t>B1500000067</t>
  </si>
  <si>
    <t>B1500000018</t>
  </si>
  <si>
    <t>REI TRAVEL</t>
  </si>
  <si>
    <t>SERVICIOS DE ALQUILER</t>
  </si>
  <si>
    <t>REGISTRO DE COMP. FISCAL</t>
  </si>
  <si>
    <t>B1500000052</t>
  </si>
  <si>
    <t>ALUTECH SRL</t>
  </si>
  <si>
    <t>SERVICIOS DE MANTENIMIENTO</t>
  </si>
  <si>
    <t>B1500000056</t>
  </si>
  <si>
    <t>B1500000058</t>
  </si>
  <si>
    <t>B1500000060</t>
  </si>
  <si>
    <t>B1500000062</t>
  </si>
  <si>
    <t>B1500000064</t>
  </si>
  <si>
    <t>B1500000066</t>
  </si>
  <si>
    <t>B1500013723</t>
  </si>
  <si>
    <t>PLAZA LAMA</t>
  </si>
  <si>
    <t xml:space="preserve">UTILES VARIOS </t>
  </si>
  <si>
    <t>B1500013725</t>
  </si>
  <si>
    <t>B1500000126</t>
  </si>
  <si>
    <t>ABBOTT LABORATORIES INTERNATIONAL</t>
  </si>
  <si>
    <t>COMPRA DE ALIMENTOS</t>
  </si>
  <si>
    <t>PENDIENTE DE CONTRARO</t>
  </si>
  <si>
    <t>B1500015246</t>
  </si>
  <si>
    <t>COMPRA VARIOS</t>
  </si>
  <si>
    <t>B1500009624</t>
  </si>
  <si>
    <t>COMPRA DE ELECTRODOMETICO</t>
  </si>
  <si>
    <t>B1500009625</t>
  </si>
  <si>
    <t>B1500000050</t>
  </si>
  <si>
    <t>SILMESA COMERCIAL</t>
  </si>
  <si>
    <t>ADQUISICION DE KIT COVID -19</t>
  </si>
  <si>
    <t xml:space="preserve">CAMBIO DE CUENTA </t>
  </si>
  <si>
    <t>QUALIPHARMA</t>
  </si>
  <si>
    <t xml:space="preserve">COMPRA MEDICAMENTOS </t>
  </si>
  <si>
    <t>B1500000047</t>
  </si>
  <si>
    <t>ESTUDIOS Y SERVICIOS PARA LA INGENIERIA</t>
  </si>
  <si>
    <t>SERVICIOS DE REMODELACION HOGAR DE PASO LA ROMANA</t>
  </si>
  <si>
    <t>B1500001836</t>
  </si>
  <si>
    <t>REFERENCIA LABORATORIO CLINICO</t>
  </si>
  <si>
    <t>SERVICIOS DE ANALISIS</t>
  </si>
  <si>
    <t>B1500001930</t>
  </si>
  <si>
    <t>B1500001931</t>
  </si>
  <si>
    <t>B1500001933</t>
  </si>
  <si>
    <t>B1500001905</t>
  </si>
  <si>
    <t>B1500001906</t>
  </si>
  <si>
    <t>B1500001907</t>
  </si>
  <si>
    <t>B1500001908</t>
  </si>
  <si>
    <t>B1500001909</t>
  </si>
  <si>
    <t>B1500001910</t>
  </si>
  <si>
    <t>B1500001911</t>
  </si>
  <si>
    <t>B1500001912</t>
  </si>
  <si>
    <t>B1500001913</t>
  </si>
  <si>
    <t>B1500001914</t>
  </si>
  <si>
    <t>B1500001915</t>
  </si>
  <si>
    <t>B1500001916</t>
  </si>
  <si>
    <t>B1500001917</t>
  </si>
  <si>
    <t>B1500001918</t>
  </si>
  <si>
    <t>B1500001919</t>
  </si>
  <si>
    <t>B1500001929</t>
  </si>
  <si>
    <t>B1500001986</t>
  </si>
  <si>
    <t>B1500002015</t>
  </si>
  <si>
    <t>B1500002041</t>
  </si>
  <si>
    <t>B1500002042</t>
  </si>
  <si>
    <t>B1500002043</t>
  </si>
  <si>
    <t>B1500002044</t>
  </si>
  <si>
    <t>B1500002045</t>
  </si>
  <si>
    <t>B1500002046</t>
  </si>
  <si>
    <t>B1500002047</t>
  </si>
  <si>
    <t>B1500002048</t>
  </si>
  <si>
    <t>B1500002049</t>
  </si>
  <si>
    <t>B1500002050</t>
  </si>
  <si>
    <t>B1500002051</t>
  </si>
  <si>
    <t>ANTONIO FIGUEROA PEÑA</t>
  </si>
  <si>
    <t>B1500002072</t>
  </si>
  <si>
    <t>BONA</t>
  </si>
  <si>
    <t>SERVICIOS DE ALIMENTACION</t>
  </si>
  <si>
    <t>SERVICIOS DE CATERING</t>
  </si>
  <si>
    <t>INVERSIONES DLP</t>
  </si>
  <si>
    <t>GTG INDUSTRIAL</t>
  </si>
  <si>
    <t>B1500000015</t>
  </si>
  <si>
    <t>B1500000044</t>
  </si>
  <si>
    <t>BRAMARET GROUP</t>
  </si>
  <si>
    <t>B1500000014</t>
  </si>
  <si>
    <t>NINOGAIL</t>
  </si>
  <si>
    <t>B1500000156</t>
  </si>
  <si>
    <t>INVERSIONES YANG</t>
  </si>
  <si>
    <t>TP-END GROUP</t>
  </si>
  <si>
    <t>COMPRA DE DESINFECTANTE</t>
  </si>
  <si>
    <t xml:space="preserve">COMPRA DE UTILES VARIOS </t>
  </si>
  <si>
    <t>B1500000078</t>
  </si>
  <si>
    <t>B1500000024</t>
  </si>
  <si>
    <t>B1500000025</t>
  </si>
  <si>
    <t>B1500000046</t>
  </si>
  <si>
    <t>L&amp;L DISTRIBUIDORA</t>
  </si>
  <si>
    <t>B1500000139</t>
  </si>
  <si>
    <t>COMERCIAL CORAZON</t>
  </si>
  <si>
    <t xml:space="preserve">NEXEN </t>
  </si>
  <si>
    <t>COMPRA DE MEDICAMENTOS</t>
  </si>
  <si>
    <t xml:space="preserve">SERVICIOS MANTENIMIENTO </t>
  </si>
  <si>
    <t>B1500000045</t>
  </si>
  <si>
    <t>B1500000077</t>
  </si>
  <si>
    <t>LA NOVIA DE VILLA</t>
  </si>
  <si>
    <t>COMPRA DE JUGUETE</t>
  </si>
  <si>
    <t>B1500000041</t>
  </si>
  <si>
    <t>B1500000138</t>
  </si>
  <si>
    <t>SEVEN PHARMA</t>
  </si>
  <si>
    <t>COMPAÑÍA DOMINICANA DE TELEFONOS</t>
  </si>
  <si>
    <t>B1500000490</t>
  </si>
  <si>
    <t>B1500000491</t>
  </si>
  <si>
    <t>B1500000492</t>
  </si>
  <si>
    <t>B1500000027</t>
  </si>
  <si>
    <t>B1500000026</t>
  </si>
  <si>
    <t>B1500000079</t>
  </si>
  <si>
    <t>B1500000080</t>
  </si>
  <si>
    <t>PRODUCTO MEDICINALES</t>
  </si>
  <si>
    <t>B1500000500</t>
  </si>
  <si>
    <t>B1500000501</t>
  </si>
  <si>
    <t>B1500000502</t>
  </si>
  <si>
    <t>CUENTAS POR PAGAR OPERACIONES</t>
  </si>
  <si>
    <t xml:space="preserve">Transferencias Cuenta Unica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</si>
  <si>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</si>
  <si>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</si>
  <si>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</si>
  <si>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</si>
  <si>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</si>
  <si>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</si>
  <si>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</si>
  <si>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</si>
  <si>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</si>
  <si>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</si>
  <si>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</si>
  <si>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</si>
  <si>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</si>
  <si>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RESUMEN DE DEPRECIACION Y AMORTIZACIONES</t>
  </si>
  <si>
    <t>CONANI</t>
  </si>
  <si>
    <t xml:space="preserve">RESUMEN DEL INVENTARIO DE MATERIALES Y SUMINISTRO </t>
  </si>
  <si>
    <t>FEBRERO 2021</t>
  </si>
  <si>
    <t>TOTAL DEPRECIACION  FEBRERO- 2021</t>
  </si>
  <si>
    <t>TOTAL ADQUISICION ACUMULADA AL 28/02/2021</t>
  </si>
  <si>
    <t>28 DE FEBRERO 2021</t>
  </si>
  <si>
    <t>Otros Ingresos</t>
  </si>
  <si>
    <t>Materiales y Suministro  (Notas 18)</t>
  </si>
  <si>
    <t>MANTENIMIENTO LOCAL AGOSTO 2019</t>
  </si>
  <si>
    <t>MANTENIMIENTO LOCAL  SEPTIEMBRE 2019</t>
  </si>
  <si>
    <t>MANTENIMIENTO LOCAL OCTUBRE 2019</t>
  </si>
  <si>
    <t>MANTENIMIENTO LOCAL NOVIEMBRE 2019</t>
  </si>
  <si>
    <t>MANTENIMIENTO LOCAL DICIEMBRE 2019</t>
  </si>
  <si>
    <t>MANTENIMIENTO LOCAL  ENERO 2020</t>
  </si>
  <si>
    <t>PAGO ALQUILER AGOSTO 2019</t>
  </si>
  <si>
    <t>PAGO ALQUILER SEPTIEMBRE 2019</t>
  </si>
  <si>
    <t>PAGO ALQUILER OCTUBRE 2019</t>
  </si>
  <si>
    <t>PAGO ALQUILER NOVIEMBRE 2019</t>
  </si>
  <si>
    <t>PAGO ALQUILER DICIEMBRE 2019</t>
  </si>
  <si>
    <t>PAGO ALQUILER ENERO 2020</t>
  </si>
  <si>
    <t>PENDIENTE ORDEN DE COMPRA</t>
  </si>
  <si>
    <t>B1500000157</t>
  </si>
  <si>
    <t>B1500000029</t>
  </si>
  <si>
    <t>B1500000037</t>
  </si>
  <si>
    <t>B1500000039</t>
  </si>
  <si>
    <t>B1500000040</t>
  </si>
  <si>
    <t>B1500000042</t>
  </si>
  <si>
    <t>B1500000043</t>
  </si>
  <si>
    <t>B1500000048</t>
  </si>
  <si>
    <t>B1500000170</t>
  </si>
  <si>
    <t>INMOVILIARIA LEONEL TAVERAS</t>
  </si>
  <si>
    <t>PAGO DE ALQUILER 19/01/20 AL19/02/21</t>
  </si>
  <si>
    <t>QUALI STAR</t>
  </si>
  <si>
    <t>COMPRA ARTICULO DE HIGIENE</t>
  </si>
  <si>
    <t>VIAMAR</t>
  </si>
  <si>
    <t>B1500000069</t>
  </si>
  <si>
    <t>LABORATORIO CLINICO IVONNE NICOLAS</t>
  </si>
  <si>
    <t>B1500000070</t>
  </si>
  <si>
    <t>B1500000071</t>
  </si>
  <si>
    <t>B1500000032</t>
  </si>
  <si>
    <t>B1500000033</t>
  </si>
  <si>
    <t>B1500000034</t>
  </si>
  <si>
    <t>SERVICIOS DE INTERNET</t>
  </si>
  <si>
    <t>B1500000035</t>
  </si>
  <si>
    <t>B1500000188</t>
  </si>
  <si>
    <t>D SARAY IMPORT</t>
  </si>
  <si>
    <t>B1500000036</t>
  </si>
  <si>
    <t>B1500000016</t>
  </si>
  <si>
    <t>B1500000140</t>
  </si>
  <si>
    <t>B1500000081</t>
  </si>
  <si>
    <t>Cuentas Por Pagar</t>
  </si>
  <si>
    <t>Total Cuentas Por Pagar</t>
  </si>
  <si>
    <t xml:space="preserve">Nota de Credito cuenta de operaciones por Reintegro de cheque nulos </t>
  </si>
  <si>
    <t>CUENTAS POR PAGAR AL 31 DE MARZO 2021</t>
  </si>
  <si>
    <t>B1500002016</t>
  </si>
  <si>
    <t>B1500055188</t>
  </si>
  <si>
    <t>B1500058831</t>
  </si>
  <si>
    <t>B1500000255</t>
  </si>
  <si>
    <t>B1500000256</t>
  </si>
  <si>
    <t>B1500001146</t>
  </si>
  <si>
    <t>B1500000004</t>
  </si>
  <si>
    <t>B1500000186</t>
  </si>
  <si>
    <t>B1500000177</t>
  </si>
  <si>
    <t>B1500091661</t>
  </si>
  <si>
    <t>B1500000005</t>
  </si>
  <si>
    <t>B1500000262</t>
  </si>
  <si>
    <t>B1500005467</t>
  </si>
  <si>
    <t>B1500014470</t>
  </si>
  <si>
    <t>B1500000072</t>
  </si>
  <si>
    <t>B1500000073</t>
  </si>
  <si>
    <t>B1500000074</t>
  </si>
  <si>
    <t>B1500000075</t>
  </si>
  <si>
    <t>B1500000076</t>
  </si>
  <si>
    <t>B1500000084</t>
  </si>
  <si>
    <t>B1500000009</t>
  </si>
  <si>
    <t>B1500000010</t>
  </si>
  <si>
    <t>B1500000082</t>
  </si>
  <si>
    <t>B1500000083</t>
  </si>
  <si>
    <t>B1500001172</t>
  </si>
  <si>
    <t>B1500002289</t>
  </si>
  <si>
    <t>B1500000055</t>
  </si>
  <si>
    <t>B1500000187</t>
  </si>
  <si>
    <t>B1500000051</t>
  </si>
  <si>
    <t>B1500000518</t>
  </si>
  <si>
    <t>B1500059395</t>
  </si>
  <si>
    <t>B1500000220</t>
  </si>
  <si>
    <t>B1500000094</t>
  </si>
  <si>
    <t>B1500001480</t>
  </si>
  <si>
    <t>B1500000095</t>
  </si>
  <si>
    <t>B1500000031</t>
  </si>
  <si>
    <t>B1500000159</t>
  </si>
  <si>
    <t>B1500000192</t>
  </si>
  <si>
    <t>B1500001678</t>
  </si>
  <si>
    <t>B1500000428</t>
  </si>
  <si>
    <t>B1500000193</t>
  </si>
  <si>
    <t>SUNIX PETROLEO</t>
  </si>
  <si>
    <t>SOLUCIONES Y SERVICIOS EN GENERAL SYSEG</t>
  </si>
  <si>
    <t>WILLIAN INGACIO DE JESUS CALDERON SENCION</t>
  </si>
  <si>
    <t>CENRTRO AUTOMOTRIZ REMESA</t>
  </si>
  <si>
    <t>ENERGIA INGENIERIA &amp; SOLUCIONES (ENEGSOLUX</t>
  </si>
  <si>
    <t>ECOQUIMICA</t>
  </si>
  <si>
    <t>NILKA RAMIREZ</t>
  </si>
  <si>
    <t xml:space="preserve"> CORPORACION DE ACUEDUCTO Y AL CANTARILLADO DE SANTIAGO CORAASAN </t>
  </si>
  <si>
    <t>GRUPO SETDOM</t>
  </si>
  <si>
    <t>RAFAEL ANTONIO GONZALEZ SALCED0</t>
  </si>
  <si>
    <t>COMPU-OFFICE DOMINICANA</t>
  </si>
  <si>
    <t>REAGAN</t>
  </si>
  <si>
    <t>JOSE GABRIEL DE LA ROSA HOLGUIN</t>
  </si>
  <si>
    <t>INSTITUTO DOMINICANO PARA EL ESTUDIO DE LA SALUD INTEGRAL Y LA PSICOLOGIA APLICADA (IDESIP)</t>
  </si>
  <si>
    <t>MARICO</t>
  </si>
  <si>
    <t>LUIS A. MARTINEZ R.</t>
  </si>
  <si>
    <t xml:space="preserve">1A EVENTOS </t>
  </si>
  <si>
    <t>CLIMASER</t>
  </si>
  <si>
    <t>CONSTRUTORA LUJO</t>
  </si>
  <si>
    <t>AYUNTAMIENTO MUNICIPAL DE JARABACOA</t>
  </si>
  <si>
    <t>VARGAS SERVICIOS DE CATERING</t>
  </si>
  <si>
    <t>ADQUISICION DE COMBUSTIBLE</t>
  </si>
  <si>
    <t>ADQUISICION DE MEDALLAS</t>
  </si>
  <si>
    <t>PAGO ALQUILER  ENERO 2021</t>
  </si>
  <si>
    <t>PAGO ALQUILER  FEBRERO 2021</t>
  </si>
  <si>
    <t>PAGO ALQUILER  MARZO 2021</t>
  </si>
  <si>
    <t>SERVICIOS REPARACION ELECTRICA</t>
  </si>
  <si>
    <t>PAGO DE ALQUILER 19/02/20 AL19/03/21</t>
  </si>
  <si>
    <t>SERVICIO DE AGUA POTABLE</t>
  </si>
  <si>
    <t>PAGO ALQUILER ENERO 2021</t>
  </si>
  <si>
    <t>PAGO ALQUILER FEBRERO 2021</t>
  </si>
  <si>
    <t>COMPRA DE TONER</t>
  </si>
  <si>
    <t>COMRA DE DETERGENTE</t>
  </si>
  <si>
    <t>COMPRA DE BOTELLONES DE AGUA</t>
  </si>
  <si>
    <t>SERVICIOS DE CAPACITACION</t>
  </si>
  <si>
    <t>SERVICIOS DE LAVADO</t>
  </si>
  <si>
    <t>COMPRA DE PAÑALE</t>
  </si>
  <si>
    <t>EVENTOS GENERALES</t>
  </si>
  <si>
    <t>INSTALACION DE AIRES</t>
  </si>
  <si>
    <t>SERVICIOS RECOGIDA DE BASURA</t>
  </si>
  <si>
    <t xml:space="preserve">PRODUCTOS VARIOS </t>
  </si>
  <si>
    <t>EN ESPERA DE CONTRATO</t>
  </si>
  <si>
    <t>FALTA CUOTA PRESUPUESTARIA</t>
  </si>
  <si>
    <t>CORTE AL 31 DE MARZO 2021</t>
  </si>
  <si>
    <t>Correspondiente a los meses de enero a Marzo 2021</t>
  </si>
  <si>
    <t>Correspondiente a los meses de enero a marzo 2021</t>
  </si>
  <si>
    <t>TOTAL DEPRECIACION  MARZO- 2021</t>
  </si>
  <si>
    <t xml:space="preserve">acumulada mes anterior </t>
  </si>
  <si>
    <t xml:space="preserve">Formula acumulado mes actual </t>
  </si>
  <si>
    <t>TOTAL ADQUISICION ACUMULADA AL 31/03/2021</t>
  </si>
  <si>
    <t>TOTAL DEPRECIACION ACUMULADA A FEBRERO- 2021</t>
  </si>
  <si>
    <t xml:space="preserve"> </t>
  </si>
  <si>
    <t xml:space="preserve">Valor bien </t>
  </si>
  <si>
    <t>Deprec. Periodo</t>
  </si>
  <si>
    <t>Deprec. Acum.</t>
  </si>
  <si>
    <t>CALCULO DEPRECIACION ACUMULADA DE ACTIVOS FIJOS  DEL AÑO 2021</t>
  </si>
  <si>
    <t xml:space="preserve">Depreciacion del periodo </t>
  </si>
  <si>
    <t xml:space="preserve">Activos </t>
  </si>
  <si>
    <t xml:space="preserve">Licencia </t>
  </si>
  <si>
    <t xml:space="preserve">Total Marzo  </t>
  </si>
  <si>
    <t>Total Pendiente por Amortizar abril-dic 2021</t>
  </si>
  <si>
    <t xml:space="preserve">Descripcion </t>
  </si>
  <si>
    <t>RESUMEN PARTIDAS INVENTARIO DE ALMACEN Y SUMINISTRO</t>
  </si>
  <si>
    <t>Corte al 31 de Marzo 2021</t>
  </si>
  <si>
    <t>INVENTARIO</t>
  </si>
  <si>
    <t xml:space="preserve">VALOR </t>
  </si>
  <si>
    <t>ALIMENTOS Y BEBIDAS</t>
  </si>
  <si>
    <t>MATERIAL GASTABLES</t>
  </si>
  <si>
    <t>MATERIAL DESECHABLE</t>
  </si>
  <si>
    <t>PAÑALES DESECHABLES</t>
  </si>
  <si>
    <t>ART. POR COMPRAS</t>
  </si>
  <si>
    <t>ART. SERV. GENERALES</t>
  </si>
  <si>
    <t>MEDICAMENTOS</t>
  </si>
  <si>
    <t>TEXTILES Y ART. VARIOS</t>
  </si>
  <si>
    <t>JUGUETES</t>
  </si>
  <si>
    <t xml:space="preserve">TOTAL GENERAL : </t>
  </si>
  <si>
    <t>FECHA DE OTORGAMIENTO</t>
  </si>
  <si>
    <t>MONTO MENSUAL</t>
  </si>
  <si>
    <t>MONTOS GLOBALES ASIGNADOS</t>
  </si>
  <si>
    <t>PERIODO DE PLAZO DE POSTULACION</t>
  </si>
  <si>
    <t>CRITERIOS DE EVALUACION Y ASIGNACION</t>
  </si>
  <si>
    <t>OBJETIVOS DEL SUBSIDIO O BENEFICIO</t>
  </si>
  <si>
    <t>ALBERGUE INFANTIL LA DIVINA PROVIDENCIA, INC.</t>
  </si>
  <si>
    <t>Subvencion</t>
  </si>
  <si>
    <t>REQUISITOS ESTABLESIDOS EN NORMATIVA No. 02/17 D/F 06/04/2017 Y LA LEY 136-03 DE CONANI</t>
  </si>
  <si>
    <t>CONTRIBUIR CON LA PROTECCION DE NIÑOS NIÑAS DESAMPARADAS</t>
  </si>
  <si>
    <t>CASA ABRIGO RENACER Y/O HOGAR RENACER, INC.</t>
  </si>
  <si>
    <t>CASA HOGAR MISION BETEL, INC.</t>
  </si>
  <si>
    <t>CENTRO ASISTENCIAL PARA LA NIÑEZ DESAMPARADA, INC.</t>
  </si>
  <si>
    <t>CENTRO NIÑEZ FELIZ, INC</t>
  </si>
  <si>
    <t>ESCUELA HOGAR NUESTROS PEQUEÑOS HERMANOS, INC</t>
  </si>
  <si>
    <t>FUNDACION ALBERGUE DE LA ESPERANZA, INC.</t>
  </si>
  <si>
    <t>FUNDACION ALIANZA DE CORAZONES, INC.</t>
  </si>
  <si>
    <t>FUNDACION AMANECER INFANTIL, INC.</t>
  </si>
  <si>
    <t>FUNDACION CRISTIANA AMA A TU PROJIMO, INC.</t>
  </si>
  <si>
    <t>FUNDACION HOGAR PARA NIÑAS MARIA MADRE DE DIOS, INC.</t>
  </si>
  <si>
    <t>FUNDACION INFANTIL JOBO GRANDE, INC.</t>
  </si>
  <si>
    <t>FUNDACION NIÑOS LIMPIABOTAS LA MERCED, INC.</t>
  </si>
  <si>
    <t>FUNDACION RED DE MISERICORDIA, INC</t>
  </si>
  <si>
    <t>FUNDACION SENDA DEL PROGRESO, INC</t>
  </si>
  <si>
    <t>HOGAR DE NIÑAS HIJAS DE LA ALTAGRACIA, INC.</t>
  </si>
  <si>
    <t>LA CASA ROSADA, INC.</t>
  </si>
  <si>
    <t>HOGAR DE NIÑAS RAFAELA IBARRA, INC. (CONG. ANGELES CUSTODIOS), INC.</t>
  </si>
  <si>
    <t>HOGAR DE NIÑAS NUESTRA SEÑORA DE LA ALTAGRACIA, INC.</t>
  </si>
  <si>
    <t>HOGARES RESIDENCIA ANGELES CUSTODIOS, (CONG. ANGELES CUSTODIOS), INC.</t>
  </si>
  <si>
    <t>FUNDACION NIÑOS QUE RIEN, INC.</t>
  </si>
  <si>
    <t>FUNDACION HOGAR DE NIÑAS MADELAES, INC.</t>
  </si>
  <si>
    <t>HOGAR CAMPESTRE ADVENTISTA LAS PALMAS, INC.</t>
  </si>
  <si>
    <t>ORFANATO CASA AMOR Y DE RESTAURACION HERMOSA, INC</t>
  </si>
  <si>
    <t>HOGAR ESCUELA LUISA ORTEA, (HIJAS DE LA CARIDAD DE SAN VTE. DE PAUL), INC.</t>
  </si>
  <si>
    <t>HOGAR EL FARO, NIÑOS PARA CRISTO, INC.</t>
  </si>
  <si>
    <t>GUARDERIA INFANTIL MADRE PETRA UREÑA</t>
  </si>
  <si>
    <t>HOGAR ESCUELA ANDRES BOCA CHICA</t>
  </si>
  <si>
    <t>FUNDACION PROYECTO AYUDA AL NIÑO, INC.</t>
  </si>
  <si>
    <t>FUNDACION CARE PARA LA PROTECCION Y AYUDA A MENORES CON DISCAPACIDAD PSICO MOTORA Y SENSORIAL, INC.</t>
  </si>
  <si>
    <t>GRUPO DE APOYO PARA EL BUEN DESARROLLO DE LA INFANCIA Y LA ADOLESCENCIA, INC.</t>
  </si>
  <si>
    <t>HOGAR DE NIÑOS MUNDO FELIZ, INC.</t>
  </si>
  <si>
    <t>MUSTARD SEED COMMUNITIES, INC.</t>
  </si>
  <si>
    <t>FUNDACION UN MUNDO PARA LA NIÑEZ EN MOMENTOS DIFICILES, INC.</t>
  </si>
  <si>
    <t>HOGAR TERESA TODA</t>
  </si>
  <si>
    <t>HOGAR MERCEDES DE JESUS (CASA ALBERGUE, SANTO DOMINGO - ESTE), INC.</t>
  </si>
  <si>
    <t>FUNDACION UN TOQUE DE LUZ, INC</t>
  </si>
  <si>
    <t>HOGAR INFANTIL CORAZON DE JESUS, INC.</t>
  </si>
  <si>
    <t>FUNDACION ABRIENDO CAMINO, INC</t>
  </si>
  <si>
    <t>MUCHACHOS Y MUCHACHAS CON DON BOSCO, INC</t>
  </si>
  <si>
    <t>Preparado por:</t>
  </si>
  <si>
    <t>ALDEAS INFANTILES SOS DOMINICANAS, INC.</t>
  </si>
  <si>
    <t>CAMINANTES PROYECTO EDUCATIVO, INC</t>
  </si>
  <si>
    <t>FUNDACION NIÑOS Y NIÑAS DE CRISTO, INC (FONICRI)</t>
  </si>
  <si>
    <t>HOGAR CREA DOMINICANO, INC</t>
  </si>
  <si>
    <t>HOGAR ESCUELA ROSA DUARTE</t>
  </si>
  <si>
    <t>SUBSIDIO O BENEFICIO</t>
  </si>
  <si>
    <t>ENERO - DICIEMBRE 2021</t>
  </si>
  <si>
    <t>FUNDACION NUEVA GENERACION, INC</t>
  </si>
  <si>
    <t>Contador Dpto Financiero</t>
  </si>
  <si>
    <t>HOGAR FAMILIA BETHESDA</t>
  </si>
  <si>
    <t>17-03-2021/13-04-2021/24-05-2021/13-07-2021/29-07-2021/13-08-2021/28-09-2021/15-10-2021/16-11-2021/07-12-2021</t>
  </si>
  <si>
    <t>14-04-2021/24-05-2021/13-07-2021/29-07-2021/13-08-2021/28-09-2021/15-10-2021/16-11-2021/07-12-2021</t>
  </si>
  <si>
    <t>17-03-2021/13-04-2021/24-05-2021/13-07-2021/29-07-2021/13-08-2021/28-09-2021/15-10-2021/16-11-2021</t>
  </si>
  <si>
    <t>17-03-2021/13-04-2021/24-05-2021/13-07-2021/29-07-2021/28-09-2021/15-10-2021/16-11-2021/07-12-2021</t>
  </si>
  <si>
    <t>13-04-2021/24-05-2021/13-07-2021/29-07-2021/13-08-2021/28-09-2021/15-10-2021/16-11-2021/07-12-2021</t>
  </si>
  <si>
    <t>17-03-2021/13-04-2021/24-05-2021/13-07-2021/29-07-2021/13-08-20228-09-2021/15-10-2021/16-11-2021/07-12-2021</t>
  </si>
  <si>
    <t>/28-09-202117-03-2021/13-04-2021/24-05-2021/13-07-2021/29-07-2021/13-08-2021/28-09-2021/15-10-2021/16-11-2021/07-12-2021</t>
  </si>
  <si>
    <t>17-03-2021/13-04-2021/24-05-2021/13-074-2021/29-07-2021/13-08-2021/28-09-2021/15-10-2021/16-11-2021/07-12-2021</t>
  </si>
  <si>
    <t>9-4-2021/24-05-2021-13-07-2021/29-07-2021/13-08-20228-09-2021/15-10-2021/16-11-2021/07-12-2021</t>
  </si>
  <si>
    <t>13/04/2021/24-05-2021/13-07-2021/29-07-2021/13-08-2021/28-09-2021/15-10-2021/16-11-2021/07-12-2021</t>
  </si>
  <si>
    <t>11-6-2021/13-07-2021/29-07-2021/13-08-2021/28-09-2021/15-10-2021/16-11-2021/07-12-2021</t>
  </si>
  <si>
    <t>14-04-202124-05-2021/13-07-2021/29-07-2021/13-08-2021/28-09-2021/15-10-2021/16-11-2021/07-12-2021</t>
  </si>
  <si>
    <t>28-05-2021/17-08-2021/28-09-2021/15-10-2021/04-11-2021/07-12-2021</t>
  </si>
  <si>
    <t>13/04/2021/24-05-2021/13-07-2021/29-07-2021/13-08-2021/28-09-2021/15-10-2021/07-12-2021</t>
  </si>
  <si>
    <t>30-08-2021/16-11-2021/07-12-2021</t>
  </si>
  <si>
    <t>13-07-202114-04-2021/24-05-2021/29-07-2021/13-08-2021/28-09-2021/15-10-2021/16-11-2021/07-12-2021</t>
  </si>
  <si>
    <t>30/04/2021/24-05-2021/13-07-2021/29-07-2021/13-08-2021/28-09-2021/15-10-2021/16-11-2021/07-12-2021</t>
  </si>
  <si>
    <t>9/4/2021/24-05-2021/13-07-2021/29-07-2021/13-08-2021/28-096-2021/15-10-2021/16-11-2021/07-12-2021</t>
  </si>
  <si>
    <t>14-04-2021/2405-2021/13-07-2021/29-07-2021/13-08-2021/28-09-2021/15-10-2021/16-11-2021/07-12-2021</t>
  </si>
  <si>
    <t>CONSEJO NACAIONAL PARA LA NIÑEZ Y LA ADOLESCENCIA</t>
  </si>
  <si>
    <t>ENERO' FEBRERO 2022</t>
  </si>
  <si>
    <t>ENERO - FEBRERO 2022</t>
  </si>
  <si>
    <t>ENERO -FEBRERO 2022</t>
  </si>
  <si>
    <t>ENERO - FEBRERRO 2022</t>
  </si>
  <si>
    <t>ENERO - FEBRERO2022</t>
  </si>
  <si>
    <t>HOGAR DOMINICAS</t>
  </si>
  <si>
    <t>ENERO - FEBRERO 2023</t>
  </si>
  <si>
    <t>CENTRO DE FORMACION HOGAR VIRGEN DE LOURDES SALCEDO</t>
  </si>
  <si>
    <t>FUNDACION DEFENSORES DEL AMOR</t>
  </si>
  <si>
    <t>2/01/20022</t>
  </si>
  <si>
    <t>FUNDACION SOLIDARIA DEL DIVINO NIÑO DE JESUS</t>
  </si>
  <si>
    <t>2/01/2021</t>
  </si>
  <si>
    <t>PAGADO</t>
  </si>
  <si>
    <t>TOTAL PAGADO</t>
  </si>
  <si>
    <t>NOMINA DE BENEFICIARIOS DE ASISTENCIA SOCIAL</t>
  </si>
  <si>
    <t>FUNDACION CULTURAL JUVENIL E INFANTIL DOMINICANA FUNCJIDO, INC</t>
  </si>
  <si>
    <t>FUNDACION ENED ENTRE NOSOTROS Y MAÑANA LOS NIÑOS, INC.</t>
  </si>
  <si>
    <t>Lic. Domingo Silvestre</t>
  </si>
  <si>
    <t>Fecha</t>
  </si>
  <si>
    <t>Hora</t>
  </si>
  <si>
    <t>Formato</t>
  </si>
  <si>
    <t>Tamaño</t>
  </si>
  <si>
    <t>3/05/2022</t>
  </si>
  <si>
    <t>1:00 pm</t>
  </si>
  <si>
    <t>MAYO 2022</t>
  </si>
  <si>
    <t>GUARDERIA PARROQUIAL EL ALMENDRO</t>
  </si>
  <si>
    <t>GUARDERIA INFANTIL SAN VICENTE DE PAUL</t>
  </si>
  <si>
    <t>FUNDACION CASA NAZARET</t>
  </si>
  <si>
    <t>FUNDACION PASOS DE JESUS</t>
  </si>
  <si>
    <t>GUARDERIA INFANTIL NAZARET PAZ Y BIEN</t>
  </si>
  <si>
    <t>FUNDACION NUESTRA SEÑORA DE GUADALUPE</t>
  </si>
  <si>
    <t>FUNDACION DE DESARROLLO CARMEN DE LEON (FUNDECADL)</t>
  </si>
  <si>
    <t>(Valores en  RD$)</t>
  </si>
  <si>
    <t>AL 31 DE MAYO DEL 2022</t>
  </si>
  <si>
    <t>721 KB</t>
  </si>
  <si>
    <t>EXCEL</t>
  </si>
</sst>
</file>

<file path=xl/styles.xml><?xml version="1.0" encoding="utf-8"?>
<styleSheet xmlns="http://schemas.openxmlformats.org/spreadsheetml/2006/main">
  <numFmts count="5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.00_);[Red]\(&quot;RD$&quot;#,##0.00\)"/>
    <numFmt numFmtId="173" formatCode="_(&quot;RD$&quot;* #,##0.00_);_(&quot;RD$&quot;* \(#,##0.00\);_(&quot;RD$&quot;* &quot;-&quot;??_);_(@_)"/>
    <numFmt numFmtId="174" formatCode="_-* #,##0.00\ _P_t_s_-;\-* #,##0.00\ _P_t_s_-;_-* &quot;-&quot;??\ _P_t_s_-;_-@_-"/>
    <numFmt numFmtId="175" formatCode="#,##0.0"/>
    <numFmt numFmtId="176" formatCode="#,##0.00;[Red]#,##0.00"/>
    <numFmt numFmtId="177" formatCode="#,##0.0000000"/>
    <numFmt numFmtId="178" formatCode="#,##0.000"/>
    <numFmt numFmtId="179" formatCode="#,##0.0000"/>
    <numFmt numFmtId="180" formatCode="[$-C0A]d\-mmm\-yy;@"/>
    <numFmt numFmtId="181" formatCode="[$-C0A]d\-mmm\-yyyy;@"/>
    <numFmt numFmtId="182" formatCode="&quot;RD$&quot;#,##0.00"/>
    <numFmt numFmtId="183" formatCode="#,##0.000000000"/>
    <numFmt numFmtId="184" formatCode="_(* #,##0.0000_);_(* \(#,##0.0000\);_(* &quot;-&quot;??_);_(@_)"/>
    <numFmt numFmtId="185" formatCode="_-* #,##0.00\ _€_-;\-* #,##0.00\ _€_-;_-* &quot;-&quot;??\ _€_-;_-@_-"/>
    <numFmt numFmtId="186" formatCode="#,##0.00_ ;[Red]\-#,##0.00\ "/>
    <numFmt numFmtId="187" formatCode="_-* #,##0_-;\-* #,##0_-;_-* &quot;-&quot;??_-;_-@_-"/>
    <numFmt numFmtId="188" formatCode="mmm\-yyyy"/>
    <numFmt numFmtId="189" formatCode="_-* #,##0.000_-;\-* #,##0.000_-;_-* &quot;-&quot;???_-;_-@_-"/>
    <numFmt numFmtId="190" formatCode="#,##0.00_ ;\-#,##0.00\ "/>
    <numFmt numFmtId="191" formatCode="0.000"/>
    <numFmt numFmtId="192" formatCode="[$-1C0A]dddd\,\ dd&quot; de &quot;mmmm&quot; de &quot;yyyy"/>
    <numFmt numFmtId="193" formatCode="[$-1C0A]h:mm:ss\ AM/PM"/>
    <numFmt numFmtId="194" formatCode="#,##0.000000000_ ;[Red]\-#,##0.000000000\ "/>
    <numFmt numFmtId="195" formatCode="#,##0.0000000000_ ;[Red]\-#,##0.0000000000\ "/>
    <numFmt numFmtId="196" formatCode="#,##0.00000000000_ ;[Red]\-#,##0.00000000000\ "/>
    <numFmt numFmtId="197" formatCode="#,##0.00000000_ ;[Red]\-#,##0.00000000\ "/>
    <numFmt numFmtId="198" formatCode="#,##0.0000000_ ;[Red]\-#,##0.0000000\ "/>
    <numFmt numFmtId="199" formatCode="#,##0.000000_ ;[Red]\-#,##0.000000\ "/>
    <numFmt numFmtId="200" formatCode="#,##0.00000_ ;[Red]\-#,##0.00000\ "/>
    <numFmt numFmtId="201" formatCode="#,##0.0000_ ;[Red]\-#,##0.0000\ "/>
    <numFmt numFmtId="202" formatCode="#,##0.000_ ;[Red]\-#,##0.000\ "/>
    <numFmt numFmtId="203" formatCode="_(* #,##0.0_);_(* \(#,##0.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u val="single"/>
      <sz val="9"/>
      <name val="Times New Roman"/>
      <family val="1"/>
    </font>
    <font>
      <b/>
      <i/>
      <sz val="9"/>
      <name val="Calibri"/>
      <family val="2"/>
    </font>
    <font>
      <sz val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63"/>
      <name val="Times New Roman"/>
      <family val="1"/>
    </font>
    <font>
      <b/>
      <sz val="9"/>
      <color indexed="9"/>
      <name val="Times New Roman"/>
      <family val="1"/>
    </font>
    <font>
      <u val="single"/>
      <sz val="10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9"/>
      <name val="Times New Roman"/>
      <family val="1"/>
    </font>
    <font>
      <sz val="12"/>
      <color indexed="12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231F20"/>
      <name val="Times New Roman"/>
      <family val="1"/>
    </font>
    <font>
      <b/>
      <sz val="9"/>
      <color theme="0"/>
      <name val="Times New Roman"/>
      <family val="1"/>
    </font>
    <font>
      <u val="single"/>
      <sz val="10"/>
      <color theme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10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174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71" fontId="0" fillId="0" borderId="0" xfId="42" applyFont="1" applyAlignment="1">
      <alignment/>
    </xf>
    <xf numFmtId="176" fontId="9" fillId="33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4" fontId="12" fillId="0" borderId="11" xfId="0" applyNumberFormat="1" applyFont="1" applyBorder="1" applyAlignment="1">
      <alignment vertical="center"/>
    </xf>
    <xf numFmtId="0" fontId="16" fillId="0" borderId="0" xfId="61" applyFont="1" applyBorder="1" applyAlignment="1">
      <alignment wrapText="1"/>
    </xf>
    <xf numFmtId="0" fontId="0" fillId="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" borderId="0" xfId="0" applyFont="1" applyFill="1" applyAlignment="1">
      <alignment/>
    </xf>
    <xf numFmtId="0" fontId="16" fillId="0" borderId="0" xfId="61" applyFont="1" applyAlignment="1">
      <alignment wrapText="1"/>
    </xf>
    <xf numFmtId="0" fontId="0" fillId="7" borderId="0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81" fillId="6" borderId="14" xfId="0" applyFont="1" applyFill="1" applyBorder="1" applyAlignment="1">
      <alignment horizontal="center" wrapText="1"/>
    </xf>
    <xf numFmtId="0" fontId="81" fillId="7" borderId="14" xfId="0" applyFont="1" applyFill="1" applyBorder="1" applyAlignment="1">
      <alignment horizontal="center" wrapText="1"/>
    </xf>
    <xf numFmtId="0" fontId="81" fillId="33" borderId="14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81" fillId="6" borderId="16" xfId="0" applyFont="1" applyFill="1" applyBorder="1" applyAlignment="1">
      <alignment horizontal="center" wrapText="1"/>
    </xf>
    <xf numFmtId="0" fontId="81" fillId="7" borderId="16" xfId="0" applyFont="1" applyFill="1" applyBorder="1" applyAlignment="1">
      <alignment horizontal="center" wrapText="1"/>
    </xf>
    <xf numFmtId="0" fontId="81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center" wrapText="1"/>
    </xf>
    <xf numFmtId="4" fontId="81" fillId="0" borderId="11" xfId="0" applyNumberFormat="1" applyFont="1" applyFill="1" applyBorder="1" applyAlignment="1">
      <alignment horizontal="center" wrapText="1"/>
    </xf>
    <xf numFmtId="4" fontId="81" fillId="0" borderId="0" xfId="0" applyNumberFormat="1" applyFont="1" applyFill="1" applyBorder="1" applyAlignment="1">
      <alignment horizontal="center" wrapText="1"/>
    </xf>
    <xf numFmtId="176" fontId="8" fillId="0" borderId="18" xfId="0" applyNumberFormat="1" applyFont="1" applyBorder="1" applyAlignment="1">
      <alignment/>
    </xf>
    <xf numFmtId="4" fontId="12" fillId="6" borderId="11" xfId="0" applyNumberFormat="1" applyFont="1" applyFill="1" applyBorder="1" applyAlignment="1">
      <alignment vertical="center"/>
    </xf>
    <xf numFmtId="4" fontId="12" fillId="7" borderId="11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8" fillId="0" borderId="18" xfId="0" applyNumberFormat="1" applyFont="1" applyBorder="1" applyAlignment="1">
      <alignment wrapText="1"/>
    </xf>
    <xf numFmtId="176" fontId="9" fillId="33" borderId="18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left" wrapText="1"/>
    </xf>
    <xf numFmtId="4" fontId="81" fillId="6" borderId="11" xfId="42" applyNumberFormat="1" applyFont="1" applyFill="1" applyBorder="1" applyAlignment="1">
      <alignment/>
    </xf>
    <xf numFmtId="4" fontId="81" fillId="0" borderId="11" xfId="42" applyNumberFormat="1" applyFont="1" applyFill="1" applyBorder="1" applyAlignment="1">
      <alignment/>
    </xf>
    <xf numFmtId="4" fontId="81" fillId="0" borderId="0" xfId="42" applyNumberFormat="1" applyFont="1" applyFill="1" applyBorder="1" applyAlignment="1">
      <alignment/>
    </xf>
    <xf numFmtId="176" fontId="8" fillId="0" borderId="19" xfId="0" applyNumberFormat="1" applyFont="1" applyBorder="1" applyAlignment="1">
      <alignment/>
    </xf>
    <xf numFmtId="176" fontId="3" fillId="33" borderId="18" xfId="0" applyNumberFormat="1" applyFont="1" applyFill="1" applyBorder="1" applyAlignment="1">
      <alignment horizontal="center"/>
    </xf>
    <xf numFmtId="0" fontId="81" fillId="6" borderId="11" xfId="0" applyFont="1" applyFill="1" applyBorder="1" applyAlignment="1">
      <alignment horizontal="center" wrapText="1"/>
    </xf>
    <xf numFmtId="176" fontId="9" fillId="0" borderId="20" xfId="0" applyNumberFormat="1" applyFont="1" applyFill="1" applyBorder="1" applyAlignment="1">
      <alignment horizontal="center"/>
    </xf>
    <xf numFmtId="171" fontId="0" fillId="0" borderId="11" xfId="42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176" fontId="8" fillId="0" borderId="20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176" fontId="9" fillId="0" borderId="19" xfId="0" applyNumberFormat="1" applyFont="1" applyFill="1" applyBorder="1" applyAlignment="1">
      <alignment horizontal="center"/>
    </xf>
    <xf numFmtId="0" fontId="82" fillId="0" borderId="18" xfId="0" applyFont="1" applyFill="1" applyBorder="1" applyAlignment="1">
      <alignment/>
    </xf>
    <xf numFmtId="4" fontId="81" fillId="7" borderId="11" xfId="42" applyNumberFormat="1" applyFont="1" applyFill="1" applyBorder="1" applyAlignment="1">
      <alignment/>
    </xf>
    <xf numFmtId="4" fontId="6" fillId="6" borderId="11" xfId="42" applyNumberFormat="1" applyFont="1" applyFill="1" applyBorder="1" applyAlignment="1">
      <alignment/>
    </xf>
    <xf numFmtId="4" fontId="6" fillId="7" borderId="11" xfId="42" applyNumberFormat="1" applyFont="1" applyFill="1" applyBorder="1" applyAlignment="1">
      <alignment/>
    </xf>
    <xf numFmtId="4" fontId="6" fillId="0" borderId="0" xfId="42" applyNumberFormat="1" applyFont="1" applyFill="1" applyBorder="1" applyAlignment="1">
      <alignment/>
    </xf>
    <xf numFmtId="4" fontId="6" fillId="6" borderId="11" xfId="42" applyNumberFormat="1" applyFont="1" applyFill="1" applyBorder="1" applyAlignment="1">
      <alignment horizontal="right"/>
    </xf>
    <xf numFmtId="4" fontId="6" fillId="7" borderId="11" xfId="42" applyNumberFormat="1" applyFont="1" applyFill="1" applyBorder="1" applyAlignment="1">
      <alignment horizontal="right"/>
    </xf>
    <xf numFmtId="4" fontId="6" fillId="0" borderId="0" xfId="42" applyNumberFormat="1" applyFont="1" applyFill="1" applyBorder="1" applyAlignment="1">
      <alignment horizontal="right"/>
    </xf>
    <xf numFmtId="4" fontId="83" fillId="33" borderId="11" xfId="42" applyNumberFormat="1" applyFont="1" applyFill="1" applyBorder="1" applyAlignment="1">
      <alignment/>
    </xf>
    <xf numFmtId="4" fontId="83" fillId="0" borderId="0" xfId="42" applyNumberFormat="1" applyFont="1" applyFill="1" applyBorder="1" applyAlignment="1">
      <alignment/>
    </xf>
    <xf numFmtId="0" fontId="82" fillId="0" borderId="18" xfId="0" applyFont="1" applyBorder="1" applyAlignment="1">
      <alignment/>
    </xf>
    <xf numFmtId="176" fontId="5" fillId="34" borderId="18" xfId="0" applyNumberFormat="1" applyFont="1" applyFill="1" applyBorder="1" applyAlignment="1">
      <alignment horizontal="left"/>
    </xf>
    <xf numFmtId="4" fontId="81" fillId="6" borderId="22" xfId="42" applyNumberFormat="1" applyFont="1" applyFill="1" applyBorder="1" applyAlignment="1">
      <alignment/>
    </xf>
    <xf numFmtId="4" fontId="81" fillId="7" borderId="22" xfId="42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4" fontId="0" fillId="6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4" fontId="0" fillId="6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6" fillId="0" borderId="0" xfId="61" applyFont="1" applyFill="1" applyBorder="1" applyAlignment="1">
      <alignment wrapText="1"/>
    </xf>
    <xf numFmtId="4" fontId="12" fillId="0" borderId="0" xfId="0" applyNumberFormat="1" applyFont="1" applyFill="1" applyBorder="1" applyAlignment="1">
      <alignment/>
    </xf>
    <xf numFmtId="0" fontId="2" fillId="0" borderId="0" xfId="61" applyFont="1" applyBorder="1" applyAlignment="1">
      <alignment horizontal="center" wrapText="1"/>
    </xf>
    <xf numFmtId="4" fontId="13" fillId="33" borderId="0" xfId="0" applyNumberFormat="1" applyFont="1" applyFill="1" applyBorder="1" applyAlignment="1">
      <alignment vertical="center"/>
    </xf>
    <xf numFmtId="4" fontId="6" fillId="7" borderId="0" xfId="42" applyNumberFormat="1" applyFont="1" applyFill="1" applyBorder="1" applyAlignment="1">
      <alignment/>
    </xf>
    <xf numFmtId="4" fontId="6" fillId="7" borderId="0" xfId="42" applyNumberFormat="1" applyFont="1" applyFill="1" applyBorder="1" applyAlignment="1">
      <alignment horizontal="right"/>
    </xf>
    <xf numFmtId="4" fontId="12" fillId="7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/>
    </xf>
    <xf numFmtId="171" fontId="6" fillId="0" borderId="11" xfId="42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71" fontId="0" fillId="0" borderId="11" xfId="42" applyFont="1" applyBorder="1" applyAlignment="1">
      <alignment/>
    </xf>
    <xf numFmtId="4" fontId="0" fillId="0" borderId="11" xfId="0" applyNumberFormat="1" applyBorder="1" applyAlignment="1">
      <alignment/>
    </xf>
    <xf numFmtId="171" fontId="12" fillId="0" borderId="11" xfId="42" applyFont="1" applyBorder="1" applyAlignment="1">
      <alignment/>
    </xf>
    <xf numFmtId="171" fontId="12" fillId="0" borderId="11" xfId="42" applyFont="1" applyFill="1" applyBorder="1" applyAlignment="1">
      <alignment/>
    </xf>
    <xf numFmtId="171" fontId="13" fillId="33" borderId="11" xfId="42" applyFont="1" applyFill="1" applyBorder="1" applyAlignment="1">
      <alignment vertical="center"/>
    </xf>
    <xf numFmtId="171" fontId="12" fillId="0" borderId="11" xfId="42" applyFont="1" applyFill="1" applyBorder="1" applyAlignment="1">
      <alignment vertical="center"/>
    </xf>
    <xf numFmtId="171" fontId="13" fillId="0" borderId="11" xfId="42" applyFont="1" applyFill="1" applyBorder="1" applyAlignment="1">
      <alignment vertical="center"/>
    </xf>
    <xf numFmtId="171" fontId="7" fillId="33" borderId="25" xfId="42" applyFont="1" applyFill="1" applyBorder="1" applyAlignment="1">
      <alignment/>
    </xf>
    <xf numFmtId="171" fontId="81" fillId="6" borderId="11" xfId="42" applyFont="1" applyFill="1" applyBorder="1" applyAlignment="1">
      <alignment horizontal="center" wrapText="1"/>
    </xf>
    <xf numFmtId="171" fontId="81" fillId="7" borderId="11" xfId="42" applyFont="1" applyFill="1" applyBorder="1" applyAlignment="1">
      <alignment horizontal="center" wrapText="1"/>
    </xf>
    <xf numFmtId="171" fontId="12" fillId="6" borderId="11" xfId="42" applyFont="1" applyFill="1" applyBorder="1" applyAlignment="1">
      <alignment vertical="center"/>
    </xf>
    <xf numFmtId="171" fontId="12" fillId="7" borderId="11" xfId="42" applyFont="1" applyFill="1" applyBorder="1" applyAlignment="1">
      <alignment vertical="center"/>
    </xf>
    <xf numFmtId="171" fontId="13" fillId="6" borderId="11" xfId="42" applyFont="1" applyFill="1" applyBorder="1" applyAlignment="1">
      <alignment vertical="center"/>
    </xf>
    <xf numFmtId="171" fontId="13" fillId="7" borderId="11" xfId="42" applyFont="1" applyFill="1" applyBorder="1" applyAlignment="1">
      <alignment vertical="center"/>
    </xf>
    <xf numFmtId="171" fontId="0" fillId="33" borderId="25" xfId="42" applyFont="1" applyFill="1" applyBorder="1" applyAlignment="1">
      <alignment/>
    </xf>
    <xf numFmtId="171" fontId="0" fillId="33" borderId="26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171" fontId="17" fillId="0" borderId="11" xfId="42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0" fontId="0" fillId="0" borderId="0" xfId="0" applyFont="1" applyAlignment="1">
      <alignment wrapText="1"/>
    </xf>
    <xf numFmtId="175" fontId="0" fillId="0" borderId="11" xfId="0" applyNumberFormat="1" applyFont="1" applyFill="1" applyBorder="1" applyAlignment="1">
      <alignment/>
    </xf>
    <xf numFmtId="171" fontId="12" fillId="6" borderId="11" xfId="42" applyFont="1" applyFill="1" applyBorder="1" applyAlignment="1">
      <alignment/>
    </xf>
    <xf numFmtId="171" fontId="15" fillId="6" borderId="11" xfId="42" applyFont="1" applyFill="1" applyBorder="1" applyAlignment="1">
      <alignment/>
    </xf>
    <xf numFmtId="4" fontId="12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171" fontId="6" fillId="0" borderId="27" xfId="42" applyFont="1" applyFill="1" applyBorder="1" applyAlignment="1">
      <alignment/>
    </xf>
    <xf numFmtId="171" fontId="6" fillId="0" borderId="28" xfId="42" applyFont="1" applyFill="1" applyBorder="1" applyAlignment="1">
      <alignment horizontal="right"/>
    </xf>
    <xf numFmtId="171" fontId="12" fillId="0" borderId="28" xfId="42" applyFont="1" applyFill="1" applyBorder="1" applyAlignment="1">
      <alignment vertical="center"/>
    </xf>
    <xf numFmtId="175" fontId="12" fillId="0" borderId="0" xfId="0" applyNumberFormat="1" applyFont="1" applyFill="1" applyBorder="1" applyAlignment="1">
      <alignment vertical="center"/>
    </xf>
    <xf numFmtId="0" fontId="81" fillId="0" borderId="11" xfId="0" applyFont="1" applyFill="1" applyBorder="1" applyAlignment="1">
      <alignment horizontal="center" wrapText="1"/>
    </xf>
    <xf numFmtId="4" fontId="6" fillId="0" borderId="11" xfId="42" applyNumberFormat="1" applyFont="1" applyFill="1" applyBorder="1" applyAlignment="1">
      <alignment/>
    </xf>
    <xf numFmtId="4" fontId="6" fillId="0" borderId="11" xfId="42" applyNumberFormat="1" applyFont="1" applyFill="1" applyBorder="1" applyAlignment="1">
      <alignment horizontal="right"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81" fillId="33" borderId="16" xfId="0" applyFont="1" applyFill="1" applyBorder="1" applyAlignment="1">
      <alignment horizontal="center" wrapText="1"/>
    </xf>
    <xf numFmtId="0" fontId="81" fillId="33" borderId="29" xfId="0" applyFont="1" applyFill="1" applyBorder="1" applyAlignment="1">
      <alignment horizontal="center" wrapText="1"/>
    </xf>
    <xf numFmtId="0" fontId="81" fillId="0" borderId="30" xfId="0" applyFont="1" applyFill="1" applyBorder="1" applyAlignment="1">
      <alignment horizontal="center" wrapText="1"/>
    </xf>
    <xf numFmtId="4" fontId="81" fillId="0" borderId="31" xfId="0" applyNumberFormat="1" applyFont="1" applyFill="1" applyBorder="1" applyAlignment="1">
      <alignment horizontal="center" wrapText="1"/>
    </xf>
    <xf numFmtId="171" fontId="12" fillId="0" borderId="31" xfId="42" applyFont="1" applyFill="1" applyBorder="1" applyAlignment="1">
      <alignment/>
    </xf>
    <xf numFmtId="171" fontId="13" fillId="33" borderId="31" xfId="42" applyFont="1" applyFill="1" applyBorder="1" applyAlignment="1">
      <alignment vertical="center"/>
    </xf>
    <xf numFmtId="171" fontId="81" fillId="0" borderId="31" xfId="42" applyFont="1" applyFill="1" applyBorder="1" applyAlignment="1">
      <alignment/>
    </xf>
    <xf numFmtId="171" fontId="12" fillId="0" borderId="31" xfId="42" applyFont="1" applyFill="1" applyBorder="1" applyAlignment="1">
      <alignment vertical="center"/>
    </xf>
    <xf numFmtId="171" fontId="13" fillId="0" borderId="31" xfId="42" applyFont="1" applyFill="1" applyBorder="1" applyAlignment="1">
      <alignment vertical="center"/>
    </xf>
    <xf numFmtId="171" fontId="6" fillId="0" borderId="32" xfId="42" applyFont="1" applyFill="1" applyBorder="1" applyAlignment="1">
      <alignment/>
    </xf>
    <xf numFmtId="171" fontId="6" fillId="0" borderId="31" xfId="42" applyFont="1" applyFill="1" applyBorder="1" applyAlignment="1">
      <alignment/>
    </xf>
    <xf numFmtId="171" fontId="6" fillId="0" borderId="33" xfId="42" applyFont="1" applyFill="1" applyBorder="1" applyAlignment="1">
      <alignment horizontal="right"/>
    </xf>
    <xf numFmtId="171" fontId="12" fillId="0" borderId="33" xfId="42" applyFont="1" applyFill="1" applyBorder="1" applyAlignment="1">
      <alignment vertical="center"/>
    </xf>
    <xf numFmtId="4" fontId="13" fillId="0" borderId="22" xfId="0" applyNumberFormat="1" applyFont="1" applyBorder="1" applyAlignment="1">
      <alignment/>
    </xf>
    <xf numFmtId="171" fontId="13" fillId="33" borderId="22" xfId="42" applyFont="1" applyFill="1" applyBorder="1" applyAlignment="1">
      <alignment vertical="center"/>
    </xf>
    <xf numFmtId="171" fontId="13" fillId="33" borderId="34" xfId="42" applyFont="1" applyFill="1" applyBorder="1" applyAlignment="1">
      <alignment vertical="center"/>
    </xf>
    <xf numFmtId="0" fontId="10" fillId="10" borderId="11" xfId="0" applyFont="1" applyFill="1" applyBorder="1" applyAlignment="1">
      <alignment horizontal="center"/>
    </xf>
    <xf numFmtId="17" fontId="10" fillId="10" borderId="11" xfId="0" applyNumberFormat="1" applyFont="1" applyFill="1" applyBorder="1" applyAlignment="1">
      <alignment horizontal="center"/>
    </xf>
    <xf numFmtId="17" fontId="10" fillId="10" borderId="11" xfId="0" applyNumberFormat="1" applyFont="1" applyFill="1" applyBorder="1" applyAlignment="1">
      <alignment horizontal="center" vertical="center" wrapText="1"/>
    </xf>
    <xf numFmtId="171" fontId="17" fillId="0" borderId="27" xfId="42" applyFont="1" applyBorder="1" applyAlignment="1">
      <alignment/>
    </xf>
    <xf numFmtId="4" fontId="12" fillId="0" borderId="27" xfId="0" applyNumberFormat="1" applyFont="1" applyBorder="1" applyAlignment="1">
      <alignment vertical="center"/>
    </xf>
    <xf numFmtId="171" fontId="17" fillId="35" borderId="11" xfId="42" applyFont="1" applyFill="1" applyBorder="1" applyAlignment="1">
      <alignment/>
    </xf>
    <xf numFmtId="0" fontId="10" fillId="10" borderId="27" xfId="0" applyFont="1" applyFill="1" applyBorder="1" applyAlignment="1">
      <alignment horizontal="center"/>
    </xf>
    <xf numFmtId="171" fontId="10" fillId="10" borderId="27" xfId="42" applyFont="1" applyFill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7" fillId="0" borderId="36" xfId="0" applyFont="1" applyBorder="1" applyAlignment="1">
      <alignment/>
    </xf>
    <xf numFmtId="171" fontId="10" fillId="0" borderId="36" xfId="42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4" borderId="0" xfId="0" applyFill="1" applyAlignment="1">
      <alignment/>
    </xf>
    <xf numFmtId="171" fontId="7" fillId="4" borderId="0" xfId="42" applyFont="1" applyFill="1" applyBorder="1" applyAlignment="1">
      <alignment/>
    </xf>
    <xf numFmtId="4" fontId="79" fillId="0" borderId="0" xfId="0" applyNumberFormat="1" applyFont="1" applyAlignment="1">
      <alignment/>
    </xf>
    <xf numFmtId="171" fontId="10" fillId="10" borderId="27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1" fontId="17" fillId="36" borderId="27" xfId="0" applyNumberFormat="1" applyFont="1" applyFill="1" applyBorder="1" applyAlignment="1">
      <alignment horizontal="center" vertical="center"/>
    </xf>
    <xf numFmtId="171" fontId="17" fillId="36" borderId="11" xfId="0" applyNumberFormat="1" applyFont="1" applyFill="1" applyBorder="1" applyAlignment="1">
      <alignment horizontal="center" vertical="center"/>
    </xf>
    <xf numFmtId="171" fontId="17" fillId="35" borderId="27" xfId="42" applyFont="1" applyFill="1" applyBorder="1" applyAlignment="1">
      <alignment/>
    </xf>
    <xf numFmtId="0" fontId="12" fillId="0" borderId="27" xfId="0" applyFont="1" applyBorder="1" applyAlignment="1">
      <alignment vertical="center"/>
    </xf>
    <xf numFmtId="39" fontId="17" fillId="0" borderId="27" xfId="42" applyNumberFormat="1" applyFont="1" applyBorder="1" applyAlignment="1">
      <alignment/>
    </xf>
    <xf numFmtId="171" fontId="10" fillId="0" borderId="36" xfId="42" applyFont="1" applyBorder="1" applyAlignment="1">
      <alignment/>
    </xf>
    <xf numFmtId="39" fontId="0" fillId="0" borderId="37" xfId="0" applyNumberFormat="1" applyBorder="1" applyAlignment="1">
      <alignment/>
    </xf>
    <xf numFmtId="179" fontId="0" fillId="0" borderId="0" xfId="0" applyNumberFormat="1" applyAlignment="1">
      <alignment/>
    </xf>
    <xf numFmtId="0" fontId="81" fillId="6" borderId="38" xfId="0" applyFont="1" applyFill="1" applyBorder="1" applyAlignment="1">
      <alignment horizontal="center" wrapText="1"/>
    </xf>
    <xf numFmtId="0" fontId="81" fillId="6" borderId="39" xfId="0" applyFont="1" applyFill="1" applyBorder="1" applyAlignment="1">
      <alignment horizontal="center" wrapText="1"/>
    </xf>
    <xf numFmtId="4" fontId="81" fillId="33" borderId="2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17" fontId="10" fillId="10" borderId="16" xfId="0" applyNumberFormat="1" applyFont="1" applyFill="1" applyBorder="1" applyAlignment="1">
      <alignment horizontal="center"/>
    </xf>
    <xf numFmtId="17" fontId="10" fillId="10" borderId="30" xfId="0" applyNumberFormat="1" applyFont="1" applyFill="1" applyBorder="1" applyAlignment="1">
      <alignment horizontal="center"/>
    </xf>
    <xf numFmtId="17" fontId="17" fillId="0" borderId="40" xfId="0" applyNumberFormat="1" applyFont="1" applyBorder="1" applyAlignment="1">
      <alignment horizontal="center" vertical="center"/>
    </xf>
    <xf numFmtId="171" fontId="17" fillId="0" borderId="32" xfId="42" applyFont="1" applyBorder="1" applyAlignment="1">
      <alignment/>
    </xf>
    <xf numFmtId="0" fontId="10" fillId="10" borderId="40" xfId="0" applyFont="1" applyFill="1" applyBorder="1" applyAlignment="1">
      <alignment horizontal="center"/>
    </xf>
    <xf numFmtId="171" fontId="10" fillId="10" borderId="32" xfId="42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7" fillId="0" borderId="42" xfId="0" applyFont="1" applyBorder="1" applyAlignment="1">
      <alignment/>
    </xf>
    <xf numFmtId="171" fontId="10" fillId="0" borderId="42" xfId="42" applyFont="1" applyBorder="1" applyAlignment="1">
      <alignment wrapText="1"/>
    </xf>
    <xf numFmtId="171" fontId="10" fillId="0" borderId="42" xfId="42" applyFont="1" applyBorder="1" applyAlignment="1">
      <alignment/>
    </xf>
    <xf numFmtId="39" fontId="0" fillId="0" borderId="43" xfId="0" applyNumberForma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" fontId="12" fillId="0" borderId="31" xfId="0" applyNumberFormat="1" applyFont="1" applyBorder="1" applyAlignment="1">
      <alignment vertical="center"/>
    </xf>
    <xf numFmtId="171" fontId="10" fillId="0" borderId="43" xfId="42" applyFont="1" applyBorder="1" applyAlignment="1">
      <alignment wrapText="1"/>
    </xf>
    <xf numFmtId="171" fontId="0" fillId="0" borderId="0" xfId="0" applyNumberFormat="1" applyBorder="1" applyAlignment="1">
      <alignment/>
    </xf>
    <xf numFmtId="0" fontId="4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" fontId="19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47" fillId="0" borderId="0" xfId="42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" fontId="4" fillId="0" borderId="16" xfId="42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/>
    </xf>
    <xf numFmtId="0" fontId="3" fillId="3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4" fontId="4" fillId="0" borderId="22" xfId="42" applyNumberFormat="1" applyFont="1" applyFill="1" applyBorder="1" applyAlignment="1">
      <alignment horizontal="right"/>
    </xf>
    <xf numFmtId="181" fontId="22" fillId="0" borderId="22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4" fontId="0" fillId="0" borderId="10" xfId="0" applyNumberForma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4" fontId="16" fillId="0" borderId="0" xfId="42" applyNumberFormat="1" applyFont="1" applyFill="1" applyBorder="1" applyAlignment="1">
      <alignment horizontal="right"/>
    </xf>
    <xf numFmtId="0" fontId="84" fillId="0" borderId="0" xfId="0" applyFont="1" applyAlignment="1">
      <alignment/>
    </xf>
    <xf numFmtId="4" fontId="73" fillId="0" borderId="34" xfId="53" applyNumberFormat="1" applyBorder="1" applyAlignment="1" applyProtection="1">
      <alignment/>
      <protection/>
    </xf>
    <xf numFmtId="0" fontId="85" fillId="0" borderId="30" xfId="0" applyFont="1" applyBorder="1" applyAlignment="1">
      <alignment horizontal="center"/>
    </xf>
    <xf numFmtId="171" fontId="0" fillId="0" borderId="0" xfId="42" applyFont="1" applyFill="1" applyAlignment="1">
      <alignment/>
    </xf>
    <xf numFmtId="171" fontId="6" fillId="0" borderId="28" xfId="42" applyFont="1" applyFill="1" applyBorder="1" applyAlignment="1">
      <alignment/>
    </xf>
    <xf numFmtId="171" fontId="6" fillId="0" borderId="33" xfId="42" applyFont="1" applyFill="1" applyBorder="1" applyAlignment="1">
      <alignment/>
    </xf>
    <xf numFmtId="171" fontId="7" fillId="33" borderId="26" xfId="42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71" fontId="0" fillId="0" borderId="11" xfId="0" applyNumberFormat="1" applyBorder="1" applyAlignment="1">
      <alignment/>
    </xf>
    <xf numFmtId="171" fontId="0" fillId="33" borderId="16" xfId="42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>
      <alignment/>
    </xf>
    <xf numFmtId="4" fontId="73" fillId="0" borderId="44" xfId="53" applyNumberFormat="1" applyBorder="1" applyAlignment="1" applyProtection="1">
      <alignment/>
      <protection/>
    </xf>
    <xf numFmtId="4" fontId="0" fillId="0" borderId="22" xfId="0" applyNumberFormat="1" applyBorder="1" applyAlignment="1">
      <alignment/>
    </xf>
    <xf numFmtId="0" fontId="18" fillId="0" borderId="0" xfId="0" applyFont="1" applyAlignment="1">
      <alignment/>
    </xf>
    <xf numFmtId="0" fontId="86" fillId="0" borderId="11" xfId="0" applyFont="1" applyBorder="1" applyAlignment="1">
      <alignment vertical="center"/>
    </xf>
    <xf numFmtId="0" fontId="87" fillId="35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/>
    </xf>
    <xf numFmtId="171" fontId="47" fillId="0" borderId="0" xfId="0" applyNumberFormat="1" applyFont="1" applyFill="1" applyBorder="1" applyAlignment="1">
      <alignment/>
    </xf>
    <xf numFmtId="18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1" fontId="0" fillId="0" borderId="22" xfId="42" applyFont="1" applyBorder="1" applyAlignment="1">
      <alignment/>
    </xf>
    <xf numFmtId="4" fontId="11" fillId="7" borderId="11" xfId="42" applyNumberFormat="1" applyFont="1" applyFill="1" applyBorder="1" applyAlignment="1">
      <alignment/>
    </xf>
    <xf numFmtId="4" fontId="6" fillId="0" borderId="28" xfId="42" applyNumberFormat="1" applyFont="1" applyFill="1" applyBorder="1" applyAlignment="1">
      <alignment horizontal="right"/>
    </xf>
    <xf numFmtId="4" fontId="12" fillId="0" borderId="28" xfId="0" applyNumberFormat="1" applyFont="1" applyFill="1" applyBorder="1" applyAlignment="1">
      <alignment vertical="center"/>
    </xf>
    <xf numFmtId="4" fontId="13" fillId="33" borderId="11" xfId="0" applyNumberFormat="1" applyFont="1" applyFill="1" applyBorder="1" applyAlignment="1">
      <alignment vertical="center"/>
    </xf>
    <xf numFmtId="4" fontId="13" fillId="33" borderId="22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15" fillId="33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171" fontId="15" fillId="6" borderId="11" xfId="42" applyFont="1" applyFill="1" applyBorder="1" applyAlignment="1">
      <alignment horizontal="center" wrapText="1"/>
    </xf>
    <xf numFmtId="171" fontId="15" fillId="7" borderId="11" xfId="42" applyFont="1" applyFill="1" applyBorder="1" applyAlignment="1">
      <alignment horizontal="center" wrapText="1"/>
    </xf>
    <xf numFmtId="4" fontId="15" fillId="0" borderId="11" xfId="0" applyNumberFormat="1" applyFont="1" applyFill="1" applyBorder="1" applyAlignment="1">
      <alignment horizontal="center" wrapText="1"/>
    </xf>
    <xf numFmtId="4" fontId="15" fillId="0" borderId="31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wrapText="1"/>
    </xf>
    <xf numFmtId="176" fontId="5" fillId="0" borderId="18" xfId="0" applyNumberFormat="1" applyFont="1" applyBorder="1" applyAlignment="1">
      <alignment/>
    </xf>
    <xf numFmtId="176" fontId="5" fillId="0" borderId="18" xfId="0" applyNumberFormat="1" applyFont="1" applyBorder="1" applyAlignment="1">
      <alignment wrapText="1"/>
    </xf>
    <xf numFmtId="0" fontId="0" fillId="33" borderId="0" xfId="0" applyFont="1" applyFill="1" applyAlignment="1">
      <alignment/>
    </xf>
    <xf numFmtId="176" fontId="3" fillId="0" borderId="18" xfId="0" applyNumberFormat="1" applyFont="1" applyFill="1" applyBorder="1" applyAlignment="1">
      <alignment horizontal="left" wrapText="1"/>
    </xf>
    <xf numFmtId="4" fontId="15" fillId="0" borderId="11" xfId="42" applyNumberFormat="1" applyFont="1" applyFill="1" applyBorder="1" applyAlignment="1">
      <alignment/>
    </xf>
    <xf numFmtId="171" fontId="15" fillId="0" borderId="31" xfId="42" applyFont="1" applyFill="1" applyBorder="1" applyAlignment="1">
      <alignment/>
    </xf>
    <xf numFmtId="4" fontId="15" fillId="0" borderId="0" xfId="42" applyNumberFormat="1" applyFont="1" applyFill="1" applyBorder="1" applyAlignment="1">
      <alignment/>
    </xf>
    <xf numFmtId="176" fontId="5" fillId="0" borderId="19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15" fillId="6" borderId="11" xfId="0" applyFont="1" applyFill="1" applyBorder="1" applyAlignment="1">
      <alignment horizontal="center" wrapText="1"/>
    </xf>
    <xf numFmtId="176" fontId="3" fillId="0" borderId="20" xfId="0" applyNumberFormat="1" applyFont="1" applyFill="1" applyBorder="1" applyAlignment="1">
      <alignment horizontal="center"/>
    </xf>
    <xf numFmtId="171" fontId="15" fillId="0" borderId="11" xfId="42" applyFont="1" applyFill="1" applyBorder="1" applyAlignment="1">
      <alignment/>
    </xf>
    <xf numFmtId="171" fontId="0" fillId="0" borderId="11" xfId="42" applyFont="1" applyFill="1" applyBorder="1" applyAlignment="1">
      <alignment/>
    </xf>
    <xf numFmtId="171" fontId="0" fillId="0" borderId="2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6" fontId="5" fillId="0" borderId="20" xfId="0" applyNumberFormat="1" applyFont="1" applyBorder="1" applyAlignment="1">
      <alignment/>
    </xf>
    <xf numFmtId="176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" fontId="15" fillId="6" borderId="11" xfId="42" applyNumberFormat="1" applyFont="1" applyFill="1" applyBorder="1" applyAlignment="1">
      <alignment/>
    </xf>
    <xf numFmtId="4" fontId="15" fillId="7" borderId="11" xfId="42" applyNumberFormat="1" applyFont="1" applyFill="1" applyBorder="1" applyAlignment="1">
      <alignment/>
    </xf>
    <xf numFmtId="4" fontId="23" fillId="6" borderId="11" xfId="42" applyNumberFormat="1" applyFont="1" applyFill="1" applyBorder="1" applyAlignment="1">
      <alignment/>
    </xf>
    <xf numFmtId="4" fontId="11" fillId="7" borderId="0" xfId="42" applyNumberFormat="1" applyFont="1" applyFill="1" applyBorder="1" applyAlignment="1">
      <alignment/>
    </xf>
    <xf numFmtId="4" fontId="11" fillId="33" borderId="11" xfId="42" applyNumberFormat="1" applyFont="1" applyFill="1" applyBorder="1" applyAlignment="1">
      <alignment/>
    </xf>
    <xf numFmtId="4" fontId="11" fillId="0" borderId="0" xfId="42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7" borderId="0" xfId="0" applyFont="1" applyFill="1" applyAlignment="1">
      <alignment/>
    </xf>
    <xf numFmtId="176" fontId="3" fillId="33" borderId="10" xfId="0" applyNumberFormat="1" applyFont="1" applyFill="1" applyBorder="1" applyAlignment="1">
      <alignment horizontal="center"/>
    </xf>
    <xf numFmtId="4" fontId="15" fillId="7" borderId="0" xfId="42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33" borderId="26" xfId="53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4" fontId="0" fillId="7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4" fontId="0" fillId="6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71" fontId="0" fillId="7" borderId="0" xfId="42" applyFont="1" applyFill="1" applyAlignment="1">
      <alignment/>
    </xf>
    <xf numFmtId="171" fontId="0" fillId="7" borderId="0" xfId="0" applyNumberFormat="1" applyFont="1" applyFill="1" applyAlignment="1">
      <alignment/>
    </xf>
    <xf numFmtId="177" fontId="0" fillId="7" borderId="0" xfId="0" applyNumberFormat="1" applyFont="1" applyFill="1" applyAlignment="1">
      <alignment/>
    </xf>
    <xf numFmtId="171" fontId="0" fillId="0" borderId="0" xfId="42" applyFont="1" applyFill="1" applyAlignment="1">
      <alignment/>
    </xf>
    <xf numFmtId="171" fontId="12" fillId="36" borderId="11" xfId="42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wrapText="1"/>
    </xf>
    <xf numFmtId="0" fontId="15" fillId="7" borderId="39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wrapText="1"/>
    </xf>
    <xf numFmtId="0" fontId="15" fillId="7" borderId="38" xfId="0" applyFont="1" applyFill="1" applyBorder="1" applyAlignment="1">
      <alignment horizontal="center" wrapText="1"/>
    </xf>
    <xf numFmtId="0" fontId="15" fillId="33" borderId="38" xfId="0" applyFont="1" applyFill="1" applyBorder="1" applyAlignment="1">
      <alignment horizontal="center" wrapText="1"/>
    </xf>
    <xf numFmtId="0" fontId="15" fillId="33" borderId="48" xfId="0" applyFont="1" applyFill="1" applyBorder="1" applyAlignment="1">
      <alignment horizontal="center" wrapText="1"/>
    </xf>
    <xf numFmtId="4" fontId="15" fillId="33" borderId="22" xfId="42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17" fillId="7" borderId="11" xfId="0" applyNumberFormat="1" applyFont="1" applyFill="1" applyBorder="1" applyAlignment="1">
      <alignment/>
    </xf>
    <xf numFmtId="0" fontId="0" fillId="4" borderId="11" xfId="0" applyFill="1" applyBorder="1" applyAlignment="1">
      <alignment/>
    </xf>
    <xf numFmtId="171" fontId="0" fillId="4" borderId="11" xfId="0" applyNumberFormat="1" applyFill="1" applyBorder="1" applyAlignment="1">
      <alignment/>
    </xf>
    <xf numFmtId="0" fontId="0" fillId="4" borderId="11" xfId="0" applyFont="1" applyFill="1" applyBorder="1" applyAlignment="1">
      <alignment wrapText="1"/>
    </xf>
    <xf numFmtId="4" fontId="0" fillId="4" borderId="11" xfId="0" applyNumberFormat="1" applyFill="1" applyBorder="1" applyAlignment="1">
      <alignment/>
    </xf>
    <xf numFmtId="171" fontId="79" fillId="4" borderId="11" xfId="42" applyFont="1" applyFill="1" applyBorder="1" applyAlignment="1">
      <alignment/>
    </xf>
    <xf numFmtId="39" fontId="0" fillId="0" borderId="11" xfId="42" applyNumberFormat="1" applyFont="1" applyBorder="1" applyAlignment="1">
      <alignment/>
    </xf>
    <xf numFmtId="39" fontId="7" fillId="4" borderId="11" xfId="42" applyNumberFormat="1" applyFont="1" applyFill="1" applyBorder="1" applyAlignment="1">
      <alignment vertical="center"/>
    </xf>
    <xf numFmtId="0" fontId="7" fillId="4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1" fontId="17" fillId="0" borderId="0" xfId="0" applyNumberFormat="1" applyFont="1" applyFill="1" applyBorder="1" applyAlignment="1">
      <alignment/>
    </xf>
    <xf numFmtId="39" fontId="0" fillId="0" borderId="0" xfId="42" applyNumberFormat="1" applyFont="1" applyFill="1" applyBorder="1" applyAlignment="1">
      <alignment/>
    </xf>
    <xf numFmtId="39" fontId="7" fillId="0" borderId="0" xfId="42" applyNumberFormat="1" applyFont="1" applyFill="1" applyBorder="1" applyAlignment="1">
      <alignment vertical="center"/>
    </xf>
    <xf numFmtId="39" fontId="0" fillId="0" borderId="0" xfId="42" applyNumberFormat="1" applyFont="1" applyBorder="1" applyAlignment="1">
      <alignment/>
    </xf>
    <xf numFmtId="171" fontId="7" fillId="6" borderId="11" xfId="0" applyNumberFormat="1" applyFont="1" applyFill="1" applyBorder="1" applyAlignment="1">
      <alignment/>
    </xf>
    <xf numFmtId="0" fontId="7" fillId="6" borderId="11" xfId="0" applyFont="1" applyFill="1" applyBorder="1" applyAlignment="1">
      <alignment/>
    </xf>
    <xf numFmtId="171" fontId="15" fillId="0" borderId="11" xfId="42" applyFont="1" applyFill="1" applyBorder="1" applyAlignment="1">
      <alignment horizontal="center" wrapText="1"/>
    </xf>
    <xf numFmtId="171" fontId="12" fillId="36" borderId="11" xfId="42" applyFont="1" applyFill="1" applyBorder="1" applyAlignment="1">
      <alignment/>
    </xf>
    <xf numFmtId="0" fontId="2" fillId="7" borderId="44" xfId="0" applyFont="1" applyFill="1" applyBorder="1" applyAlignment="1">
      <alignment horizontal="center"/>
    </xf>
    <xf numFmtId="171" fontId="2" fillId="7" borderId="48" xfId="42" applyFont="1" applyFill="1" applyBorder="1" applyAlignment="1">
      <alignment horizontal="center"/>
    </xf>
    <xf numFmtId="0" fontId="24" fillId="0" borderId="49" xfId="0" applyFont="1" applyBorder="1" applyAlignment="1">
      <alignment/>
    </xf>
    <xf numFmtId="171" fontId="24" fillId="0" borderId="46" xfId="42" applyFont="1" applyBorder="1" applyAlignment="1">
      <alignment/>
    </xf>
    <xf numFmtId="0" fontId="24" fillId="0" borderId="50" xfId="0" applyFont="1" applyBorder="1" applyAlignment="1">
      <alignment/>
    </xf>
    <xf numFmtId="39" fontId="24" fillId="0" borderId="31" xfId="42" applyNumberFormat="1" applyFont="1" applyBorder="1" applyAlignment="1">
      <alignment/>
    </xf>
    <xf numFmtId="0" fontId="2" fillId="0" borderId="49" xfId="0" applyFont="1" applyBorder="1" applyAlignment="1">
      <alignment/>
    </xf>
    <xf numFmtId="0" fontId="24" fillId="0" borderId="51" xfId="0" applyFont="1" applyBorder="1" applyAlignment="1">
      <alignment/>
    </xf>
    <xf numFmtId="0" fontId="2" fillId="7" borderId="44" xfId="0" applyFont="1" applyFill="1" applyBorder="1" applyAlignment="1">
      <alignment/>
    </xf>
    <xf numFmtId="171" fontId="2" fillId="7" borderId="44" xfId="42" applyFont="1" applyFill="1" applyBorder="1" applyAlignment="1">
      <alignment/>
    </xf>
    <xf numFmtId="4" fontId="88" fillId="0" borderId="11" xfId="53" applyNumberFormat="1" applyFont="1" applyBorder="1" applyAlignment="1" applyProtection="1">
      <alignment vertical="center"/>
      <protection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4" fontId="4" fillId="0" borderId="11" xfId="42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89" fillId="0" borderId="11" xfId="0" applyFont="1" applyFill="1" applyBorder="1" applyAlignment="1">
      <alignment vertical="center"/>
    </xf>
    <xf numFmtId="4" fontId="4" fillId="0" borderId="11" xfId="42" applyNumberFormat="1" applyFont="1" applyFill="1" applyBorder="1" applyAlignment="1">
      <alignment vertical="center"/>
    </xf>
    <xf numFmtId="4" fontId="90" fillId="0" borderId="11" xfId="42" applyNumberFormat="1" applyFont="1" applyFill="1" applyBorder="1" applyAlignment="1">
      <alignment horizontal="right" vertical="center"/>
    </xf>
    <xf numFmtId="4" fontId="4" fillId="0" borderId="11" xfId="42" applyNumberFormat="1" applyFont="1" applyFill="1" applyBorder="1" applyAlignment="1">
      <alignment horizontal="right"/>
    </xf>
    <xf numFmtId="0" fontId="14" fillId="0" borderId="31" xfId="0" applyFont="1" applyFill="1" applyBorder="1" applyAlignment="1">
      <alignment horizontal="left" vertical="top" wrapText="1"/>
    </xf>
    <xf numFmtId="4" fontId="90" fillId="0" borderId="11" xfId="42" applyNumberFormat="1" applyFont="1" applyFill="1" applyBorder="1" applyAlignment="1">
      <alignment horizontal="right"/>
    </xf>
    <xf numFmtId="0" fontId="89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180" fontId="91" fillId="0" borderId="11" xfId="0" applyNumberFormat="1" applyFont="1" applyFill="1" applyBorder="1" applyAlignment="1">
      <alignment horizontal="center" vertical="center"/>
    </xf>
    <xf numFmtId="0" fontId="91" fillId="0" borderId="31" xfId="0" applyFont="1" applyFill="1" applyBorder="1" applyAlignment="1">
      <alignment vertical="center" wrapText="1"/>
    </xf>
    <xf numFmtId="0" fontId="11" fillId="6" borderId="35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11" xfId="0" applyFont="1" applyFill="1" applyBorder="1" applyAlignment="1">
      <alignment horizontal="center" wrapText="1"/>
    </xf>
    <xf numFmtId="49" fontId="81" fillId="6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171" fontId="6" fillId="0" borderId="11" xfId="42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1" xfId="42" applyNumberFormat="1" applyFont="1" applyBorder="1" applyAlignment="1">
      <alignment/>
    </xf>
    <xf numFmtId="171" fontId="6" fillId="0" borderId="11" xfId="42" applyFont="1" applyBorder="1" applyAlignment="1">
      <alignment/>
    </xf>
    <xf numFmtId="0" fontId="15" fillId="6" borderId="11" xfId="0" applyFont="1" applyFill="1" applyBorder="1" applyAlignment="1">
      <alignment horizontal="center"/>
    </xf>
    <xf numFmtId="171" fontId="15" fillId="6" borderId="11" xfId="42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left"/>
    </xf>
    <xf numFmtId="4" fontId="92" fillId="0" borderId="11" xfId="53" applyNumberFormat="1" applyFont="1" applyFill="1" applyBorder="1" applyAlignment="1" applyProtection="1">
      <alignment horizontal="left" vertical="center" wrapText="1"/>
      <protection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81" fillId="37" borderId="44" xfId="0" applyFont="1" applyFill="1" applyBorder="1" applyAlignment="1">
      <alignment horizontal="center"/>
    </xf>
    <xf numFmtId="0" fontId="81" fillId="37" borderId="52" xfId="0" applyFont="1" applyFill="1" applyBorder="1" applyAlignment="1">
      <alignment horizontal="center"/>
    </xf>
    <xf numFmtId="0" fontId="95" fillId="0" borderId="44" xfId="0" applyFont="1" applyBorder="1" applyAlignment="1">
      <alignment/>
    </xf>
    <xf numFmtId="170" fontId="95" fillId="0" borderId="53" xfId="44" applyFont="1" applyBorder="1" applyAlignment="1">
      <alignment/>
    </xf>
    <xf numFmtId="0" fontId="95" fillId="0" borderId="54" xfId="0" applyFont="1" applyBorder="1" applyAlignment="1">
      <alignment/>
    </xf>
    <xf numFmtId="170" fontId="95" fillId="35" borderId="44" xfId="44" applyFont="1" applyFill="1" applyBorder="1" applyAlignment="1">
      <alignment/>
    </xf>
    <xf numFmtId="170" fontId="95" fillId="35" borderId="26" xfId="44" applyFont="1" applyFill="1" applyBorder="1" applyAlignment="1">
      <alignment/>
    </xf>
    <xf numFmtId="170" fontId="95" fillId="35" borderId="52" xfId="44" applyFont="1" applyFill="1" applyBorder="1" applyAlignment="1">
      <alignment/>
    </xf>
    <xf numFmtId="173" fontId="95" fillId="0" borderId="44" xfId="0" applyNumberFormat="1" applyFont="1" applyBorder="1" applyAlignment="1">
      <alignment/>
    </xf>
    <xf numFmtId="0" fontId="81" fillId="37" borderId="55" xfId="0" applyFont="1" applyFill="1" applyBorder="1" applyAlignment="1">
      <alignment horizontal="left"/>
    </xf>
    <xf numFmtId="173" fontId="81" fillId="37" borderId="25" xfId="42" applyNumberFormat="1" applyFont="1" applyFill="1" applyBorder="1" applyAlignment="1">
      <alignment/>
    </xf>
    <xf numFmtId="0" fontId="12" fillId="0" borderId="0" xfId="0" applyFont="1" applyFill="1" applyAlignment="1">
      <alignment/>
    </xf>
    <xf numFmtId="185" fontId="5" fillId="0" borderId="11" xfId="0" applyNumberFormat="1" applyFont="1" applyFill="1" applyBorder="1" applyAlignment="1">
      <alignment vertical="center" wrapText="1"/>
    </xf>
    <xf numFmtId="171" fontId="24" fillId="0" borderId="0" xfId="42" applyFont="1" applyFill="1" applyAlignment="1">
      <alignment/>
    </xf>
    <xf numFmtId="185" fontId="5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wrapText="1"/>
    </xf>
    <xf numFmtId="185" fontId="5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43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14" fillId="35" borderId="11" xfId="0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1" fontId="0" fillId="0" borderId="0" xfId="0" applyNumberFormat="1" applyAlignment="1">
      <alignment vertical="center"/>
    </xf>
    <xf numFmtId="4" fontId="0" fillId="0" borderId="0" xfId="0" applyNumberFormat="1" applyFont="1" applyAlignment="1">
      <alignment/>
    </xf>
    <xf numFmtId="49" fontId="5" fillId="0" borderId="11" xfId="42" applyNumberFormat="1" applyFont="1" applyFill="1" applyBorder="1" applyAlignment="1">
      <alignment horizontal="center" vertical="center" wrapText="1"/>
    </xf>
    <xf numFmtId="49" fontId="5" fillId="0" borderId="0" xfId="42" applyNumberFormat="1" applyFont="1" applyFill="1" applyBorder="1" applyAlignment="1">
      <alignment horizontal="center" vertical="center" wrapText="1"/>
    </xf>
    <xf numFmtId="49" fontId="0" fillId="0" borderId="0" xfId="42" applyNumberFormat="1" applyFont="1" applyAlignment="1">
      <alignment/>
    </xf>
    <xf numFmtId="0" fontId="0" fillId="35" borderId="0" xfId="0" applyFont="1" applyFill="1" applyAlignment="1">
      <alignment/>
    </xf>
    <xf numFmtId="185" fontId="5" fillId="0" borderId="11" xfId="0" applyNumberFormat="1" applyFont="1" applyFill="1" applyBorder="1" applyAlignment="1">
      <alignment horizontal="center" vertical="center" wrapText="1"/>
    </xf>
    <xf numFmtId="0" fontId="14" fillId="35" borderId="31" xfId="0" applyFont="1" applyFill="1" applyBorder="1" applyAlignment="1">
      <alignment horizontal="center" wrapText="1"/>
    </xf>
    <xf numFmtId="0" fontId="14" fillId="0" borderId="31" xfId="0" applyFont="1" applyFill="1" applyBorder="1" applyAlignment="1">
      <alignment horizontal="center" wrapText="1"/>
    </xf>
    <xf numFmtId="185" fontId="5" fillId="0" borderId="17" xfId="0" applyNumberFormat="1" applyFont="1" applyFill="1" applyBorder="1" applyAlignment="1">
      <alignment vertical="center" wrapText="1"/>
    </xf>
    <xf numFmtId="185" fontId="5" fillId="0" borderId="17" xfId="0" applyNumberFormat="1" applyFont="1" applyFill="1" applyBorder="1" applyAlignment="1">
      <alignment vertical="center"/>
    </xf>
    <xf numFmtId="185" fontId="5" fillId="0" borderId="17" xfId="0" applyNumberFormat="1" applyFont="1" applyFill="1" applyBorder="1" applyAlignment="1">
      <alignment horizontal="left" vertical="center" wrapText="1"/>
    </xf>
    <xf numFmtId="185" fontId="5" fillId="0" borderId="17" xfId="0" applyNumberFormat="1" applyFont="1" applyFill="1" applyBorder="1" applyAlignment="1">
      <alignment horizontal="center" vertical="center" wrapText="1"/>
    </xf>
    <xf numFmtId="185" fontId="5" fillId="0" borderId="56" xfId="0" applyNumberFormat="1" applyFont="1" applyFill="1" applyBorder="1" applyAlignment="1">
      <alignment vertical="center" wrapText="1"/>
    </xf>
    <xf numFmtId="185" fontId="5" fillId="0" borderId="28" xfId="0" applyNumberFormat="1" applyFont="1" applyFill="1" applyBorder="1" applyAlignment="1">
      <alignment vertical="center" wrapText="1"/>
    </xf>
    <xf numFmtId="49" fontId="5" fillId="0" borderId="28" xfId="42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vertical="center" wrapText="1"/>
    </xf>
    <xf numFmtId="185" fontId="5" fillId="0" borderId="28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wrapText="1"/>
    </xf>
    <xf numFmtId="0" fontId="14" fillId="35" borderId="33" xfId="0" applyFont="1" applyFill="1" applyBorder="1" applyAlignment="1">
      <alignment horizontal="center" wrapText="1"/>
    </xf>
    <xf numFmtId="4" fontId="0" fillId="35" borderId="0" xfId="0" applyNumberFormat="1" applyFont="1" applyFill="1" applyAlignment="1">
      <alignment/>
    </xf>
    <xf numFmtId="171" fontId="13" fillId="0" borderId="0" xfId="0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43" fontId="7" fillId="0" borderId="0" xfId="0" applyNumberFormat="1" applyFont="1" applyAlignment="1">
      <alignment/>
    </xf>
    <xf numFmtId="171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5" fontId="5" fillId="0" borderId="57" xfId="0" applyNumberFormat="1" applyFont="1" applyFill="1" applyBorder="1" applyAlignment="1">
      <alignment vertical="center" wrapText="1"/>
    </xf>
    <xf numFmtId="49" fontId="5" fillId="0" borderId="57" xfId="42" applyNumberFormat="1" applyFont="1" applyFill="1" applyBorder="1" applyAlignment="1">
      <alignment horizontal="center" vertical="center" wrapText="1"/>
    </xf>
    <xf numFmtId="4" fontId="5" fillId="0" borderId="57" xfId="0" applyNumberFormat="1" applyFont="1" applyFill="1" applyBorder="1" applyAlignment="1">
      <alignment vertical="center" wrapText="1"/>
    </xf>
    <xf numFmtId="0" fontId="96" fillId="0" borderId="57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49" fontId="25" fillId="0" borderId="0" xfId="42" applyNumberFormat="1" applyFont="1" applyAlignment="1">
      <alignment/>
    </xf>
    <xf numFmtId="0" fontId="26" fillId="0" borderId="0" xfId="0" applyFont="1" applyAlignment="1">
      <alignment horizontal="center"/>
    </xf>
    <xf numFmtId="171" fontId="25" fillId="0" borderId="0" xfId="0" applyNumberFormat="1" applyFont="1" applyAlignment="1">
      <alignment vertical="center"/>
    </xf>
    <xf numFmtId="171" fontId="26" fillId="0" borderId="0" xfId="0" applyNumberFormat="1" applyFont="1" applyFill="1" applyAlignment="1">
      <alignment/>
    </xf>
    <xf numFmtId="43" fontId="26" fillId="0" borderId="0" xfId="0" applyNumberFormat="1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4" fontId="26" fillId="35" borderId="0" xfId="0" applyNumberFormat="1" applyFont="1" applyFill="1" applyAlignment="1">
      <alignment/>
    </xf>
    <xf numFmtId="171" fontId="26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Alignment="1">
      <alignment horizontal="left"/>
    </xf>
    <xf numFmtId="185" fontId="26" fillId="0" borderId="0" xfId="0" applyNumberFormat="1" applyFont="1" applyFill="1" applyBorder="1" applyAlignment="1">
      <alignment vertical="center" wrapText="1"/>
    </xf>
    <xf numFmtId="49" fontId="26" fillId="0" borderId="0" xfId="42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vertical="center" wrapText="1"/>
    </xf>
    <xf numFmtId="185" fontId="26" fillId="0" borderId="0" xfId="0" applyNumberFormat="1" applyFont="1" applyFill="1" applyBorder="1" applyAlignment="1">
      <alignment horizontal="center" vertical="center" wrapText="1"/>
    </xf>
    <xf numFmtId="171" fontId="26" fillId="0" borderId="0" xfId="0" applyNumberFormat="1" applyFont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/>
    </xf>
    <xf numFmtId="49" fontId="26" fillId="0" borderId="0" xfId="42" applyNumberFormat="1" applyFont="1" applyAlignment="1">
      <alignment/>
    </xf>
    <xf numFmtId="171" fontId="26" fillId="0" borderId="0" xfId="0" applyNumberFormat="1" applyFont="1" applyAlignment="1">
      <alignment vertical="center"/>
    </xf>
    <xf numFmtId="49" fontId="26" fillId="0" borderId="0" xfId="0" applyNumberFormat="1" applyFont="1" applyFill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1" fillId="38" borderId="45" xfId="59" applyFont="1" applyFill="1" applyBorder="1" applyAlignment="1" applyProtection="1">
      <alignment horizontal="center" vertical="center" wrapText="1"/>
      <protection/>
    </xf>
    <xf numFmtId="0" fontId="11" fillId="38" borderId="39" xfId="59" applyFont="1" applyFill="1" applyBorder="1" applyAlignment="1" applyProtection="1">
      <alignment horizontal="center" vertical="center" wrapText="1"/>
      <protection/>
    </xf>
    <xf numFmtId="49" fontId="11" fillId="38" borderId="39" xfId="42" applyNumberFormat="1" applyFont="1" applyFill="1" applyBorder="1" applyAlignment="1" applyProtection="1">
      <alignment horizontal="center" vertical="center" wrapText="1"/>
      <protection/>
    </xf>
    <xf numFmtId="4" fontId="11" fillId="38" borderId="39" xfId="59" applyNumberFormat="1" applyFont="1" applyFill="1" applyBorder="1" applyAlignment="1" applyProtection="1">
      <alignment horizontal="center" vertical="center" wrapText="1"/>
      <protection/>
    </xf>
    <xf numFmtId="4" fontId="11" fillId="38" borderId="39" xfId="59" applyNumberFormat="1" applyFont="1" applyFill="1" applyBorder="1" applyAlignment="1" applyProtection="1">
      <alignment vertical="center" wrapText="1"/>
      <protection/>
    </xf>
    <xf numFmtId="171" fontId="11" fillId="38" borderId="46" xfId="42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49" fontId="0" fillId="0" borderId="60" xfId="42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Border="1" applyAlignment="1">
      <alignment vertical="center"/>
    </xf>
    <xf numFmtId="171" fontId="0" fillId="0" borderId="61" xfId="42" applyFont="1" applyBorder="1" applyAlignment="1">
      <alignment/>
    </xf>
    <xf numFmtId="0" fontId="60" fillId="0" borderId="62" xfId="0" applyFont="1" applyBorder="1" applyAlignment="1">
      <alignment horizontal="center"/>
    </xf>
    <xf numFmtId="0" fontId="97" fillId="0" borderId="58" xfId="0" applyFont="1" applyBorder="1" applyAlignment="1">
      <alignment horizontal="center"/>
    </xf>
    <xf numFmtId="0" fontId="60" fillId="0" borderId="58" xfId="0" applyFont="1" applyBorder="1" applyAlignment="1">
      <alignment/>
    </xf>
    <xf numFmtId="0" fontId="97" fillId="0" borderId="63" xfId="0" applyFont="1" applyBorder="1" applyAlignment="1">
      <alignment horizontal="center"/>
    </xf>
    <xf numFmtId="4" fontId="5" fillId="0" borderId="11" xfId="0" applyNumberFormat="1" applyFont="1" applyFill="1" applyBorder="1" applyAlignment="1">
      <alignment vertical="center"/>
    </xf>
    <xf numFmtId="171" fontId="11" fillId="0" borderId="64" xfId="0" applyNumberFormat="1" applyFont="1" applyBorder="1" applyAlignment="1">
      <alignment vertical="center"/>
    </xf>
    <xf numFmtId="171" fontId="11" fillId="0" borderId="64" xfId="42" applyFont="1" applyFill="1" applyBorder="1" applyAlignment="1">
      <alignment/>
    </xf>
    <xf numFmtId="185" fontId="5" fillId="0" borderId="56" xfId="0" applyNumberFormat="1" applyFont="1" applyFill="1" applyBorder="1" applyAlignment="1">
      <alignment horizontal="left" vertical="center" wrapText="1"/>
    </xf>
    <xf numFmtId="4" fontId="5" fillId="0" borderId="39" xfId="0" applyNumberFormat="1" applyFont="1" applyFill="1" applyBorder="1" applyAlignment="1">
      <alignment vertical="center"/>
    </xf>
    <xf numFmtId="0" fontId="9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97" fillId="0" borderId="65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21" xfId="0" applyFont="1" applyBorder="1" applyAlignment="1">
      <alignment horizontal="center"/>
    </xf>
    <xf numFmtId="0" fontId="2" fillId="0" borderId="0" xfId="61" applyFont="1" applyBorder="1" applyAlignment="1">
      <alignment horizontal="center" wrapText="1"/>
    </xf>
    <xf numFmtId="49" fontId="2" fillId="0" borderId="0" xfId="61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42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1" fontId="7" fillId="0" borderId="22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7" fontId="17" fillId="0" borderId="40" xfId="0" applyNumberFormat="1" applyFont="1" applyBorder="1" applyAlignment="1">
      <alignment horizontal="center" vertical="center" wrapText="1"/>
    </xf>
    <xf numFmtId="17" fontId="17" fillId="0" borderId="56" xfId="0" applyNumberFormat="1" applyFont="1" applyBorder="1" applyAlignment="1">
      <alignment horizontal="center" vertical="center" wrapText="1"/>
    </xf>
    <xf numFmtId="17" fontId="17" fillId="0" borderId="45" xfId="0" applyNumberFormat="1" applyFont="1" applyBorder="1" applyAlignment="1">
      <alignment horizontal="center" vertical="center" wrapText="1"/>
    </xf>
    <xf numFmtId="171" fontId="7" fillId="4" borderId="42" xfId="42" applyFont="1" applyFill="1" applyBorder="1" applyAlignment="1">
      <alignment horizontal="center" wrapText="1"/>
    </xf>
    <xf numFmtId="171" fontId="0" fillId="0" borderId="36" xfId="42" applyFont="1" applyBorder="1" applyAlignment="1">
      <alignment horizontal="center"/>
    </xf>
    <xf numFmtId="171" fontId="79" fillId="10" borderId="66" xfId="42" applyFont="1" applyFill="1" applyBorder="1" applyAlignment="1">
      <alignment horizontal="center"/>
    </xf>
    <xf numFmtId="171" fontId="79" fillId="10" borderId="67" xfId="42" applyFont="1" applyFill="1" applyBorder="1" applyAlignment="1">
      <alignment horizontal="center"/>
    </xf>
    <xf numFmtId="171" fontId="79" fillId="10" borderId="68" xfId="42" applyFont="1" applyFill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36" xfId="42" applyFont="1" applyBorder="1" applyAlignment="1">
      <alignment horizontal="center"/>
    </xf>
    <xf numFmtId="171" fontId="0" fillId="0" borderId="69" xfId="42" applyFont="1" applyBorder="1" applyAlignment="1">
      <alignment horizontal="center"/>
    </xf>
    <xf numFmtId="39" fontId="0" fillId="0" borderId="20" xfId="0" applyNumberFormat="1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70" xfId="0" applyBorder="1" applyAlignment="1">
      <alignment horizontal="right"/>
    </xf>
    <xf numFmtId="39" fontId="0" fillId="0" borderId="71" xfId="0" applyNumberFormat="1" applyBorder="1" applyAlignment="1">
      <alignment horizontal="right"/>
    </xf>
    <xf numFmtId="39" fontId="0" fillId="0" borderId="72" xfId="0" applyNumberFormat="1" applyBorder="1" applyAlignment="1">
      <alignment horizontal="right"/>
    </xf>
    <xf numFmtId="39" fontId="0" fillId="0" borderId="52" xfId="0" applyNumberFormat="1" applyBorder="1" applyAlignment="1">
      <alignment horizontal="right"/>
    </xf>
    <xf numFmtId="171" fontId="79" fillId="0" borderId="0" xfId="42" applyFont="1" applyFill="1" applyBorder="1" applyAlignment="1">
      <alignment horizontal="center"/>
    </xf>
    <xf numFmtId="0" fontId="7" fillId="10" borderId="67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171" fontId="0" fillId="0" borderId="35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3" xfId="0" applyBorder="1" applyAlignment="1">
      <alignment horizontal="center"/>
    </xf>
    <xf numFmtId="171" fontId="0" fillId="0" borderId="0" xfId="42" applyFont="1" applyFill="1" applyBorder="1" applyAlignment="1">
      <alignment horizontal="center"/>
    </xf>
    <xf numFmtId="39" fontId="7" fillId="4" borderId="11" xfId="42" applyNumberFormat="1" applyFont="1" applyFill="1" applyBorder="1" applyAlignment="1">
      <alignment horizontal="right"/>
    </xf>
    <xf numFmtId="0" fontId="7" fillId="10" borderId="11" xfId="0" applyFont="1" applyFill="1" applyBorder="1" applyAlignment="1">
      <alignment horizontal="center"/>
    </xf>
    <xf numFmtId="171" fontId="79" fillId="10" borderId="11" xfId="42" applyFont="1" applyFill="1" applyBorder="1" applyAlignment="1">
      <alignment horizontal="center"/>
    </xf>
    <xf numFmtId="171" fontId="0" fillId="0" borderId="11" xfId="42" applyFont="1" applyBorder="1" applyAlignment="1">
      <alignment horizontal="center" wrapText="1"/>
    </xf>
    <xf numFmtId="171" fontId="0" fillId="0" borderId="11" xfId="42" applyFont="1" applyBorder="1" applyAlignment="1">
      <alignment horizontal="right"/>
    </xf>
    <xf numFmtId="171" fontId="7" fillId="4" borderId="11" xfId="42" applyFont="1" applyFill="1" applyBorder="1" applyAlignment="1">
      <alignment horizontal="center" wrapText="1"/>
    </xf>
    <xf numFmtId="171" fontId="0" fillId="0" borderId="11" xfId="42" applyFont="1" applyBorder="1" applyAlignment="1">
      <alignment horizontal="center"/>
    </xf>
    <xf numFmtId="171" fontId="0" fillId="0" borderId="11" xfId="42" applyFont="1" applyBorder="1" applyAlignment="1">
      <alignment horizontal="center"/>
    </xf>
    <xf numFmtId="171" fontId="0" fillId="0" borderId="36" xfId="42" applyFont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" fontId="17" fillId="0" borderId="27" xfId="0" applyNumberFormat="1" applyFont="1" applyBorder="1" applyAlignment="1">
      <alignment horizontal="center" vertical="center"/>
    </xf>
    <xf numFmtId="17" fontId="17" fillId="0" borderId="28" xfId="0" applyNumberFormat="1" applyFont="1" applyBorder="1" applyAlignment="1">
      <alignment horizontal="center" vertical="center"/>
    </xf>
    <xf numFmtId="17" fontId="17" fillId="0" borderId="39" xfId="0" applyNumberFormat="1" applyFont="1" applyBorder="1" applyAlignment="1">
      <alignment horizontal="center" vertical="center"/>
    </xf>
    <xf numFmtId="0" fontId="7" fillId="10" borderId="35" xfId="0" applyFont="1" applyFill="1" applyBorder="1" applyAlignment="1">
      <alignment horizontal="center"/>
    </xf>
    <xf numFmtId="0" fontId="7" fillId="10" borderId="36" xfId="0" applyFont="1" applyFill="1" applyBorder="1" applyAlignment="1">
      <alignment horizontal="center"/>
    </xf>
    <xf numFmtId="0" fontId="7" fillId="10" borderId="37" xfId="0" applyFont="1" applyFill="1" applyBorder="1" applyAlignment="1">
      <alignment horizontal="center"/>
    </xf>
    <xf numFmtId="171" fontId="79" fillId="10" borderId="35" xfId="42" applyFont="1" applyFill="1" applyBorder="1" applyAlignment="1">
      <alignment horizontal="center"/>
    </xf>
    <xf numFmtId="171" fontId="79" fillId="10" borderId="37" xfId="42" applyFont="1" applyFill="1" applyBorder="1" applyAlignment="1">
      <alignment horizontal="center"/>
    </xf>
    <xf numFmtId="171" fontId="0" fillId="0" borderId="35" xfId="42" applyFont="1" applyBorder="1" applyAlignment="1">
      <alignment horizontal="center"/>
    </xf>
    <xf numFmtId="171" fontId="0" fillId="0" borderId="37" xfId="42" applyFont="1" applyBorder="1" applyAlignment="1">
      <alignment horizontal="center"/>
    </xf>
    <xf numFmtId="171" fontId="0" fillId="0" borderId="35" xfId="42" applyFont="1" applyBorder="1" applyAlignment="1">
      <alignment horizontal="center" wrapText="1"/>
    </xf>
    <xf numFmtId="171" fontId="0" fillId="0" borderId="37" xfId="42" applyFont="1" applyBorder="1" applyAlignment="1">
      <alignment horizontal="center" wrapText="1"/>
    </xf>
    <xf numFmtId="39" fontId="0" fillId="0" borderId="35" xfId="42" applyNumberFormat="1" applyFont="1" applyBorder="1" applyAlignment="1">
      <alignment horizontal="right"/>
    </xf>
    <xf numFmtId="39" fontId="0" fillId="0" borderId="36" xfId="42" applyNumberFormat="1" applyFont="1" applyBorder="1" applyAlignment="1">
      <alignment horizontal="right"/>
    </xf>
    <xf numFmtId="39" fontId="0" fillId="0" borderId="37" xfId="42" applyNumberFormat="1" applyFont="1" applyBorder="1" applyAlignment="1">
      <alignment horizontal="right"/>
    </xf>
    <xf numFmtId="171" fontId="7" fillId="4" borderId="35" xfId="42" applyFont="1" applyFill="1" applyBorder="1" applyAlignment="1">
      <alignment horizontal="center" wrapText="1"/>
    </xf>
    <xf numFmtId="171" fontId="7" fillId="4" borderId="36" xfId="42" applyFont="1" applyFill="1" applyBorder="1" applyAlignment="1">
      <alignment horizontal="center" wrapText="1"/>
    </xf>
    <xf numFmtId="171" fontId="7" fillId="4" borderId="37" xfId="42" applyFont="1" applyFill="1" applyBorder="1" applyAlignment="1">
      <alignment horizontal="center" wrapText="1"/>
    </xf>
    <xf numFmtId="39" fontId="0" fillId="4" borderId="35" xfId="42" applyNumberFormat="1" applyFont="1" applyFill="1" applyBorder="1" applyAlignment="1">
      <alignment horizontal="center"/>
    </xf>
    <xf numFmtId="39" fontId="0" fillId="4" borderId="37" xfId="42" applyNumberFormat="1" applyFont="1" applyFill="1" applyBorder="1" applyAlignment="1">
      <alignment horizontal="center"/>
    </xf>
    <xf numFmtId="39" fontId="7" fillId="4" borderId="11" xfId="42" applyNumberFormat="1" applyFont="1" applyFill="1" applyBorder="1" applyAlignment="1">
      <alignment horizontal="right" vertical="center"/>
    </xf>
    <xf numFmtId="171" fontId="0" fillId="0" borderId="0" xfId="42" applyFont="1" applyBorder="1" applyAlignment="1">
      <alignment horizontal="center"/>
    </xf>
    <xf numFmtId="171" fontId="0" fillId="0" borderId="39" xfId="42" applyFont="1" applyBorder="1" applyAlignment="1">
      <alignment horizontal="left" wrapText="1"/>
    </xf>
    <xf numFmtId="171" fontId="7" fillId="4" borderId="0" xfId="42" applyFont="1" applyFill="1" applyBorder="1" applyAlignment="1">
      <alignment horizontal="center" wrapText="1"/>
    </xf>
    <xf numFmtId="171" fontId="7" fillId="4" borderId="11" xfId="42" applyFont="1" applyFill="1" applyBorder="1" applyAlignment="1">
      <alignment horizontal="left" wrapText="1"/>
    </xf>
    <xf numFmtId="171" fontId="0" fillId="0" borderId="16" xfId="0" applyNumberFormat="1" applyBorder="1" applyAlignment="1">
      <alignment horizontal="center"/>
    </xf>
    <xf numFmtId="171" fontId="0" fillId="0" borderId="3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2 2" xfId="59"/>
    <cellStyle name="Normal 3" xfId="60"/>
    <cellStyle name="Normal_D200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1914525</xdr:colOff>
      <xdr:row>0</xdr:row>
      <xdr:rowOff>38100</xdr:rowOff>
    </xdr:from>
    <xdr:to>
      <xdr:col>0</xdr:col>
      <xdr:colOff>3324225</xdr:colOff>
      <xdr:row>4</xdr:row>
      <xdr:rowOff>76200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38100"/>
          <a:ext cx="1409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25</xdr:row>
      <xdr:rowOff>123825</xdr:rowOff>
    </xdr:from>
    <xdr:to>
      <xdr:col>0</xdr:col>
      <xdr:colOff>3695700</xdr:colOff>
      <xdr:row>32</xdr:row>
      <xdr:rowOff>38100</xdr:rowOff>
    </xdr:to>
    <xdr:pic>
      <xdr:nvPicPr>
        <xdr:cNvPr id="2" name="Imagen 1" descr="_ttp://www.puertoplatahabla.com/editor/assets/conani-anuncia-acto-central-por-su-30-aniversario-300x22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5172075"/>
          <a:ext cx="2219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0</xdr:rowOff>
    </xdr:from>
    <xdr:to>
      <xdr:col>5</xdr:col>
      <xdr:colOff>1066800</xdr:colOff>
      <xdr:row>2</xdr:row>
      <xdr:rowOff>142875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0"/>
          <a:ext cx="962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192</xdr:row>
      <xdr:rowOff>238125</xdr:rowOff>
    </xdr:from>
    <xdr:to>
      <xdr:col>6</xdr:col>
      <xdr:colOff>485775</xdr:colOff>
      <xdr:row>195</xdr:row>
      <xdr:rowOff>95250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63722250"/>
          <a:ext cx="1552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95250</xdr:rowOff>
    </xdr:from>
    <xdr:to>
      <xdr:col>13</xdr:col>
      <xdr:colOff>247650</xdr:colOff>
      <xdr:row>5</xdr:row>
      <xdr:rowOff>85725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9525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2</xdr:row>
      <xdr:rowOff>57150</xdr:rowOff>
    </xdr:from>
    <xdr:to>
      <xdr:col>21</xdr:col>
      <xdr:colOff>1123950</xdr:colOff>
      <xdr:row>5</xdr:row>
      <xdr:rowOff>142875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38100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40</xdr:row>
      <xdr:rowOff>9525</xdr:rowOff>
    </xdr:from>
    <xdr:to>
      <xdr:col>27</xdr:col>
      <xdr:colOff>695325</xdr:colOff>
      <xdr:row>44</xdr:row>
      <xdr:rowOff>152400</xdr:rowOff>
    </xdr:to>
    <xdr:pic>
      <xdr:nvPicPr>
        <xdr:cNvPr id="2" name="1 Imagen" descr="Logo CONA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63625" y="9039225"/>
          <a:ext cx="1381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457200</xdr:colOff>
      <xdr:row>40</xdr:row>
      <xdr:rowOff>152400</xdr:rowOff>
    </xdr:from>
    <xdr:to>
      <xdr:col>46</xdr:col>
      <xdr:colOff>85725</xdr:colOff>
      <xdr:row>45</xdr:row>
      <xdr:rowOff>0</xdr:rowOff>
    </xdr:to>
    <xdr:pic>
      <xdr:nvPicPr>
        <xdr:cNvPr id="3" name="1 Imagen" descr="Logo CONA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69225" y="9182100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2905125</xdr:colOff>
      <xdr:row>0</xdr:row>
      <xdr:rowOff>0</xdr:rowOff>
    </xdr:from>
    <xdr:to>
      <xdr:col>0</xdr:col>
      <xdr:colOff>3457575</xdr:colOff>
      <xdr:row>2</xdr:row>
      <xdr:rowOff>123825</xdr:rowOff>
    </xdr:to>
    <xdr:pic>
      <xdr:nvPicPr>
        <xdr:cNvPr id="1" name="1 Imagen" descr="Logo CON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atos\AppData\Local\Microsoft\Windows\INetCache\Content.Outlook\N1HA9BBK\ESTADO%20FINANCIERO\CIERRE%20ESTADO%20FINANCIERO%20%202016-2017\ESTADOS%20FINANCIERO%20ENERO%20HASTA%20DICIEMBRE%202016-2017%20DEl%2024%20ENER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Resultado año 2017-2016 "/>
      <sheetName val="balance general 2017-2016"/>
      <sheetName val="Estado de Cambio de Patrimonio"/>
      <sheetName val="Estado de Flujo de Efectivo"/>
      <sheetName val="BIENES EN USO "/>
      <sheetName val=" ACUMULADO AL 2017"/>
      <sheetName val="Hoja2"/>
      <sheetName val="2017 PRESENTACION"/>
      <sheetName val="Hoja4"/>
      <sheetName val="NOTA 3"/>
      <sheetName val="AMORTIZACION"/>
      <sheetName val="inventario"/>
      <sheetName val="NOTA 8"/>
      <sheetName val="CXP"/>
      <sheetName val="CXP operaciones"/>
      <sheetName val="2.1"/>
      <sheetName val="2.2"/>
      <sheetName val="2.3"/>
      <sheetName val="5"/>
      <sheetName val="patrimoni con nostas de ajuste"/>
      <sheetName val="6"/>
      <sheetName val="ANEX 6"/>
      <sheetName val="6.1"/>
      <sheetName val="6.2"/>
      <sheetName val="ANEXO 6.2"/>
      <sheetName val="6.3"/>
      <sheetName val="Hoja1"/>
      <sheetName val="7.1"/>
      <sheetName val="7.2"/>
      <sheetName val="7.3"/>
      <sheetName val="subvenciones"/>
      <sheetName val="Hoja5"/>
      <sheetName val="7.4"/>
      <sheetName val="Hoja3"/>
    </sheetNames>
    <sheetDataSet>
      <sheetData sheetId="7">
        <row r="14">
          <cell r="G14">
            <v>15662811.23</v>
          </cell>
          <cell r="H14">
            <v>1122689.9110000003</v>
          </cell>
        </row>
        <row r="19">
          <cell r="G19">
            <v>50140800.21</v>
          </cell>
          <cell r="H19">
            <v>11209932.121700002</v>
          </cell>
        </row>
        <row r="22">
          <cell r="G22">
            <v>760071.05</v>
          </cell>
          <cell r="H22">
            <v>57191.681</v>
          </cell>
        </row>
        <row r="32">
          <cell r="G32">
            <v>73770356.94000001</v>
          </cell>
          <cell r="H32">
            <v>6162517.423000001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48"/>
  <sheetViews>
    <sheetView zoomScalePageLayoutView="0" workbookViewId="0" topLeftCell="A1">
      <selection activeCell="C22" sqref="C22"/>
    </sheetView>
  </sheetViews>
  <sheetFormatPr defaultColWidth="11.421875" defaultRowHeight="12.75"/>
  <cols>
    <col min="1" max="1" width="60.140625" style="0" customWidth="1"/>
    <col min="2" max="2" width="21.421875" style="0" customWidth="1"/>
  </cols>
  <sheetData>
    <row r="6" spans="1:2" ht="15.75">
      <c r="A6" s="514" t="s">
        <v>1</v>
      </c>
      <c r="B6" s="514"/>
    </row>
    <row r="7" spans="1:2" ht="15.75">
      <c r="A7" s="514" t="s">
        <v>268</v>
      </c>
      <c r="B7" s="514"/>
    </row>
    <row r="8" spans="1:2" ht="15.75">
      <c r="A8" s="514" t="s">
        <v>269</v>
      </c>
      <c r="B8" s="514"/>
    </row>
    <row r="9" spans="1:2" ht="16.5" customHeight="1">
      <c r="A9" s="515" t="s">
        <v>406</v>
      </c>
      <c r="B9" s="515"/>
    </row>
    <row r="10" s="8" customFormat="1" ht="13.5" thickBot="1"/>
    <row r="11" spans="1:2" s="8" customFormat="1" ht="27" customHeight="1" thickBot="1">
      <c r="A11" s="362" t="s">
        <v>53</v>
      </c>
      <c r="B11" s="363" t="s">
        <v>266</v>
      </c>
    </row>
    <row r="12" spans="1:2" s="8" customFormat="1" ht="23.25" customHeight="1">
      <c r="A12" s="364" t="s">
        <v>54</v>
      </c>
      <c r="B12" s="365">
        <v>21501149.71</v>
      </c>
    </row>
    <row r="13" spans="1:2" s="8" customFormat="1" ht="23.25" customHeight="1" thickBot="1">
      <c r="A13" s="366" t="s">
        <v>55</v>
      </c>
      <c r="B13" s="367">
        <v>20688346.86</v>
      </c>
    </row>
    <row r="14" spans="1:2" s="8" customFormat="1" ht="27" customHeight="1" thickBot="1">
      <c r="A14" s="362" t="s">
        <v>7</v>
      </c>
      <c r="B14" s="363">
        <f>SUM(B12:B13)</f>
        <v>42189496.57</v>
      </c>
    </row>
    <row r="15" spans="1:2" s="8" customFormat="1" ht="18" customHeight="1">
      <c r="A15" s="368" t="s">
        <v>56</v>
      </c>
      <c r="B15" s="365"/>
    </row>
    <row r="16" spans="1:2" s="8" customFormat="1" ht="21.75" customHeight="1" thickBot="1">
      <c r="A16" s="369" t="s">
        <v>57</v>
      </c>
      <c r="B16" s="367">
        <v>22517982.51</v>
      </c>
    </row>
    <row r="17" spans="1:2" s="8" customFormat="1" ht="27" customHeight="1" thickBot="1">
      <c r="A17" s="370" t="s">
        <v>89</v>
      </c>
      <c r="B17" s="371">
        <f>+B14-B16</f>
        <v>19671514.06</v>
      </c>
    </row>
    <row r="18" s="8" customFormat="1" ht="12.75" hidden="1"/>
    <row r="19" s="8" customFormat="1" ht="12.75"/>
    <row r="20" s="8" customFormat="1" ht="12.75"/>
    <row r="21" s="8" customFormat="1" ht="12.75"/>
    <row r="22" s="8" customFormat="1" ht="12.75"/>
    <row r="23" spans="1:2" s="8" customFormat="1" ht="12.75">
      <c r="A23" s="262" t="s">
        <v>275</v>
      </c>
      <c r="B23" s="372">
        <f>+B17</f>
        <v>19671514.06</v>
      </c>
    </row>
    <row r="24" s="8" customFormat="1" ht="12.75"/>
    <row r="35" spans="1:4" ht="21">
      <c r="A35" s="406" t="s">
        <v>425</v>
      </c>
      <c r="C35" s="406"/>
      <c r="D35" s="406"/>
    </row>
    <row r="36" spans="1:3" ht="21">
      <c r="A36" s="513" t="s">
        <v>426</v>
      </c>
      <c r="B36" s="513"/>
      <c r="C36" s="406"/>
    </row>
    <row r="37" spans="3:4" ht="24" thickBot="1">
      <c r="C37" s="405"/>
      <c r="D37" s="405"/>
    </row>
    <row r="38" spans="1:2" ht="15" thickBot="1">
      <c r="A38" s="407" t="s">
        <v>427</v>
      </c>
      <c r="B38" s="408" t="s">
        <v>428</v>
      </c>
    </row>
    <row r="39" spans="1:2" ht="15.75" thickBot="1">
      <c r="A39" s="409" t="s">
        <v>429</v>
      </c>
      <c r="B39" s="410">
        <v>3995333.45</v>
      </c>
    </row>
    <row r="40" spans="1:2" ht="15.75" thickBot="1">
      <c r="A40" s="411" t="s">
        <v>430</v>
      </c>
      <c r="B40" s="412">
        <v>5135526.120000001</v>
      </c>
    </row>
    <row r="41" spans="1:2" ht="15.75" thickBot="1">
      <c r="A41" s="409" t="s">
        <v>431</v>
      </c>
      <c r="B41" s="412">
        <v>4768147.02</v>
      </c>
    </row>
    <row r="42" spans="1:2" ht="15.75" thickBot="1">
      <c r="A42" s="409" t="s">
        <v>432</v>
      </c>
      <c r="B42" s="412">
        <v>0</v>
      </c>
    </row>
    <row r="43" spans="1:2" ht="15.75" thickBot="1">
      <c r="A43" s="409" t="s">
        <v>433</v>
      </c>
      <c r="B43" s="413">
        <v>406151.28</v>
      </c>
    </row>
    <row r="44" spans="1:2" ht="15.75" thickBot="1">
      <c r="A44" s="411" t="s">
        <v>434</v>
      </c>
      <c r="B44" s="414">
        <v>47029</v>
      </c>
    </row>
    <row r="45" spans="1:2" ht="15.75" thickBot="1">
      <c r="A45" s="409" t="s">
        <v>435</v>
      </c>
      <c r="B45" s="413">
        <v>6621861.600000001</v>
      </c>
    </row>
    <row r="46" spans="1:2" ht="15.75" thickBot="1">
      <c r="A46" s="409" t="s">
        <v>436</v>
      </c>
      <c r="B46" s="412">
        <v>1075091.04</v>
      </c>
    </row>
    <row r="47" spans="1:2" ht="15.75" thickBot="1">
      <c r="A47" s="409" t="s">
        <v>437</v>
      </c>
      <c r="B47" s="415">
        <v>468843</v>
      </c>
    </row>
    <row r="48" spans="1:2" ht="15" thickBot="1">
      <c r="A48" s="416" t="s">
        <v>438</v>
      </c>
      <c r="B48" s="417">
        <f>SUM(B39:B47)</f>
        <v>22517982.509999998</v>
      </c>
    </row>
  </sheetData>
  <sheetProtection/>
  <mergeCells count="5">
    <mergeCell ref="A36:B36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86"/>
  <sheetViews>
    <sheetView tabSelected="1" zoomScalePageLayoutView="0" workbookViewId="0" topLeftCell="A1">
      <selection activeCell="E81" sqref="E81"/>
    </sheetView>
  </sheetViews>
  <sheetFormatPr defaultColWidth="11.421875" defaultRowHeight="12.75"/>
  <cols>
    <col min="1" max="1" width="37.28125" style="6" customWidth="1"/>
    <col min="2" max="2" width="12.00390625" style="0" customWidth="1"/>
    <col min="3" max="3" width="40.00390625" style="438" customWidth="1"/>
    <col min="4" max="4" width="12.00390625" style="435" hidden="1" customWidth="1"/>
    <col min="5" max="5" width="13.57421875" style="0" customWidth="1"/>
    <col min="6" max="6" width="13.57421875" style="435" customWidth="1"/>
    <col min="7" max="7" width="15.28125" style="461" customWidth="1"/>
    <col min="8" max="8" width="14.28125" style="433" customWidth="1"/>
    <col min="9" max="9" width="25.421875" style="0" customWidth="1"/>
    <col min="10" max="10" width="20.57421875" style="3" customWidth="1"/>
    <col min="11" max="11" width="18.140625" style="0" customWidth="1"/>
  </cols>
  <sheetData>
    <row r="1" spans="1:10" ht="12.75">
      <c r="A1" s="497"/>
      <c r="B1" s="498"/>
      <c r="C1" s="499"/>
      <c r="D1" s="500"/>
      <c r="E1" s="498"/>
      <c r="F1" s="500"/>
      <c r="G1" s="501"/>
      <c r="H1" s="502"/>
      <c r="I1" s="498"/>
      <c r="J1" s="503"/>
    </row>
    <row r="2" spans="1:10" ht="18.75">
      <c r="A2" s="516" t="s">
        <v>518</v>
      </c>
      <c r="B2" s="517"/>
      <c r="C2" s="517"/>
      <c r="D2" s="517"/>
      <c r="E2" s="517"/>
      <c r="F2" s="517"/>
      <c r="G2" s="517"/>
      <c r="H2" s="517"/>
      <c r="I2" s="517"/>
      <c r="J2" s="518"/>
    </row>
    <row r="3" spans="1:10" ht="18.75">
      <c r="A3" s="516" t="s">
        <v>533</v>
      </c>
      <c r="B3" s="517"/>
      <c r="C3" s="517"/>
      <c r="D3" s="517"/>
      <c r="E3" s="517"/>
      <c r="F3" s="517"/>
      <c r="G3" s="517"/>
      <c r="H3" s="517"/>
      <c r="I3" s="517"/>
      <c r="J3" s="518"/>
    </row>
    <row r="4" spans="1:10" ht="18.75">
      <c r="A4" s="516" t="s">
        <v>552</v>
      </c>
      <c r="B4" s="517"/>
      <c r="C4" s="517"/>
      <c r="D4" s="517"/>
      <c r="E4" s="517"/>
      <c r="F4" s="517"/>
      <c r="G4" s="517"/>
      <c r="H4" s="517"/>
      <c r="I4" s="517"/>
      <c r="J4" s="518"/>
    </row>
    <row r="5" spans="1:10" ht="18.75">
      <c r="A5" s="516" t="s">
        <v>551</v>
      </c>
      <c r="B5" s="517"/>
      <c r="C5" s="517"/>
      <c r="D5" s="517"/>
      <c r="E5" s="517"/>
      <c r="F5" s="517"/>
      <c r="G5" s="517"/>
      <c r="H5" s="517"/>
      <c r="I5" s="517"/>
      <c r="J5" s="518"/>
    </row>
    <row r="6" spans="1:10" ht="18.75">
      <c r="A6" s="504"/>
      <c r="B6" s="505"/>
      <c r="C6" s="505"/>
      <c r="D6" s="505"/>
      <c r="E6" s="505"/>
      <c r="F6" s="505"/>
      <c r="G6" s="506"/>
      <c r="H6" s="505"/>
      <c r="I6" s="505"/>
      <c r="J6" s="507"/>
    </row>
    <row r="7" spans="1:10" s="433" customFormat="1" ht="38.25" customHeight="1">
      <c r="A7" s="491" t="s">
        <v>101</v>
      </c>
      <c r="B7" s="492" t="s">
        <v>494</v>
      </c>
      <c r="C7" s="493" t="s">
        <v>439</v>
      </c>
      <c r="D7" s="494" t="s">
        <v>440</v>
      </c>
      <c r="E7" s="492" t="s">
        <v>441</v>
      </c>
      <c r="F7" s="494" t="s">
        <v>440</v>
      </c>
      <c r="G7" s="495" t="s">
        <v>532</v>
      </c>
      <c r="H7" s="492" t="s">
        <v>442</v>
      </c>
      <c r="I7" s="492" t="s">
        <v>443</v>
      </c>
      <c r="J7" s="496" t="s">
        <v>444</v>
      </c>
    </row>
    <row r="8" spans="1:10" s="433" customFormat="1" ht="38.25" customHeight="1">
      <c r="A8" s="447" t="s">
        <v>445</v>
      </c>
      <c r="B8" s="448" t="s">
        <v>446</v>
      </c>
      <c r="C8" s="449" t="s">
        <v>499</v>
      </c>
      <c r="D8" s="450">
        <v>160000</v>
      </c>
      <c r="E8" s="451">
        <v>960000</v>
      </c>
      <c r="F8" s="450">
        <f aca="true" t="shared" si="0" ref="F8:F21">+E8/12</f>
        <v>80000</v>
      </c>
      <c r="G8" s="512">
        <v>400000</v>
      </c>
      <c r="H8" s="452" t="s">
        <v>495</v>
      </c>
      <c r="I8" s="453" t="s">
        <v>447</v>
      </c>
      <c r="J8" s="454" t="s">
        <v>448</v>
      </c>
    </row>
    <row r="9" spans="1:10" s="433" customFormat="1" ht="46.5" customHeight="1">
      <c r="A9" s="511" t="s">
        <v>489</v>
      </c>
      <c r="B9" s="448" t="s">
        <v>446</v>
      </c>
      <c r="C9" s="449" t="s">
        <v>499</v>
      </c>
      <c r="D9" s="450">
        <v>1200000</v>
      </c>
      <c r="E9" s="451">
        <v>7200000</v>
      </c>
      <c r="F9" s="450">
        <f t="shared" si="0"/>
        <v>600000</v>
      </c>
      <c r="G9" s="508">
        <v>3000000</v>
      </c>
      <c r="H9" s="452" t="s">
        <v>520</v>
      </c>
      <c r="I9" s="453" t="s">
        <v>447</v>
      </c>
      <c r="J9" s="454" t="s">
        <v>448</v>
      </c>
    </row>
    <row r="10" spans="1:10" s="439" customFormat="1" ht="45">
      <c r="A10" s="443" t="s">
        <v>490</v>
      </c>
      <c r="B10" s="440" t="s">
        <v>446</v>
      </c>
      <c r="C10" s="436" t="s">
        <v>500</v>
      </c>
      <c r="D10" s="429">
        <v>200000</v>
      </c>
      <c r="E10" s="421">
        <v>1200000</v>
      </c>
      <c r="F10" s="429">
        <f t="shared" si="0"/>
        <v>100000</v>
      </c>
      <c r="G10" s="508">
        <v>500000</v>
      </c>
      <c r="H10" s="431" t="s">
        <v>520</v>
      </c>
      <c r="I10" s="428" t="s">
        <v>447</v>
      </c>
      <c r="J10" s="441" t="s">
        <v>448</v>
      </c>
    </row>
    <row r="11" spans="1:10" s="439" customFormat="1" ht="45">
      <c r="A11" s="443" t="s">
        <v>449</v>
      </c>
      <c r="B11" s="419" t="s">
        <v>446</v>
      </c>
      <c r="C11" s="436" t="s">
        <v>499</v>
      </c>
      <c r="D11" s="429">
        <v>180000</v>
      </c>
      <c r="E11" s="421">
        <v>1080000</v>
      </c>
      <c r="F11" s="429">
        <f t="shared" si="0"/>
        <v>90000</v>
      </c>
      <c r="G11" s="508">
        <v>450000</v>
      </c>
      <c r="H11" s="431" t="s">
        <v>520</v>
      </c>
      <c r="I11" s="428" t="s">
        <v>447</v>
      </c>
      <c r="J11" s="441" t="s">
        <v>448</v>
      </c>
    </row>
    <row r="12" spans="1:10" s="439" customFormat="1" ht="45">
      <c r="A12" s="444" t="s">
        <v>450</v>
      </c>
      <c r="B12" s="419" t="s">
        <v>446</v>
      </c>
      <c r="C12" s="436" t="s">
        <v>499</v>
      </c>
      <c r="D12" s="429">
        <v>189997.34</v>
      </c>
      <c r="E12" s="421">
        <v>1139984.04</v>
      </c>
      <c r="F12" s="429">
        <f t="shared" si="0"/>
        <v>94998.67</v>
      </c>
      <c r="G12" s="508">
        <v>474993.35</v>
      </c>
      <c r="H12" s="431" t="s">
        <v>520</v>
      </c>
      <c r="I12" s="428" t="s">
        <v>447</v>
      </c>
      <c r="J12" s="441" t="s">
        <v>448</v>
      </c>
    </row>
    <row r="13" spans="1:10" s="439" customFormat="1" ht="45">
      <c r="A13" s="443" t="s">
        <v>451</v>
      </c>
      <c r="B13" s="419" t="s">
        <v>446</v>
      </c>
      <c r="C13" s="436" t="s">
        <v>499</v>
      </c>
      <c r="D13" s="429">
        <v>240000</v>
      </c>
      <c r="E13" s="421">
        <v>1440000</v>
      </c>
      <c r="F13" s="429">
        <f t="shared" si="0"/>
        <v>120000</v>
      </c>
      <c r="G13" s="508">
        <v>600000</v>
      </c>
      <c r="H13" s="431" t="s">
        <v>520</v>
      </c>
      <c r="I13" s="428" t="s">
        <v>447</v>
      </c>
      <c r="J13" s="441" t="s">
        <v>448</v>
      </c>
    </row>
    <row r="14" spans="1:10" s="439" customFormat="1" ht="45">
      <c r="A14" s="443" t="s">
        <v>526</v>
      </c>
      <c r="B14" s="419" t="s">
        <v>446</v>
      </c>
      <c r="C14" s="436" t="s">
        <v>530</v>
      </c>
      <c r="D14" s="429">
        <v>120000</v>
      </c>
      <c r="E14" s="421">
        <v>720000</v>
      </c>
      <c r="F14" s="429">
        <f t="shared" si="0"/>
        <v>60000</v>
      </c>
      <c r="G14" s="508">
        <v>300000</v>
      </c>
      <c r="H14" s="431" t="s">
        <v>525</v>
      </c>
      <c r="I14" s="428" t="s">
        <v>447</v>
      </c>
      <c r="J14" s="441" t="s">
        <v>448</v>
      </c>
    </row>
    <row r="15" spans="1:10" s="439" customFormat="1" ht="42" customHeight="1">
      <c r="A15" s="444" t="s">
        <v>452</v>
      </c>
      <c r="B15" s="419" t="s">
        <v>446</v>
      </c>
      <c r="C15" s="436" t="s">
        <v>501</v>
      </c>
      <c r="D15" s="429">
        <v>463759.16</v>
      </c>
      <c r="E15" s="421">
        <v>2782554.96</v>
      </c>
      <c r="F15" s="429">
        <f t="shared" si="0"/>
        <v>231879.58</v>
      </c>
      <c r="G15" s="508">
        <v>1159397.9</v>
      </c>
      <c r="H15" s="431" t="s">
        <v>520</v>
      </c>
      <c r="I15" s="428" t="s">
        <v>447</v>
      </c>
      <c r="J15" s="441" t="s">
        <v>448</v>
      </c>
    </row>
    <row r="16" spans="1:10" s="439" customFormat="1" ht="45" customHeight="1">
      <c r="A16" s="443" t="s">
        <v>453</v>
      </c>
      <c r="B16" s="419" t="s">
        <v>446</v>
      </c>
      <c r="C16" s="436" t="s">
        <v>502</v>
      </c>
      <c r="D16" s="429">
        <v>375000</v>
      </c>
      <c r="E16" s="421">
        <v>2250000</v>
      </c>
      <c r="F16" s="429">
        <f t="shared" si="0"/>
        <v>187500</v>
      </c>
      <c r="G16" s="508">
        <v>937500</v>
      </c>
      <c r="H16" s="431" t="s">
        <v>520</v>
      </c>
      <c r="I16" s="428" t="s">
        <v>447</v>
      </c>
      <c r="J16" s="441" t="s">
        <v>448</v>
      </c>
    </row>
    <row r="17" spans="1:10" s="439" customFormat="1" ht="42" customHeight="1">
      <c r="A17" s="444" t="s">
        <v>486</v>
      </c>
      <c r="B17" s="419" t="s">
        <v>446</v>
      </c>
      <c r="C17" s="436" t="s">
        <v>503</v>
      </c>
      <c r="D17" s="429">
        <v>530516.66</v>
      </c>
      <c r="E17" s="421">
        <v>3183099.96</v>
      </c>
      <c r="F17" s="429">
        <f t="shared" si="0"/>
        <v>265258.33</v>
      </c>
      <c r="G17" s="508">
        <v>1326291.6500000001</v>
      </c>
      <c r="H17" s="431" t="s">
        <v>520</v>
      </c>
      <c r="I17" s="422" t="s">
        <v>447</v>
      </c>
      <c r="J17" s="442" t="s">
        <v>448</v>
      </c>
    </row>
    <row r="18" spans="1:10" s="439" customFormat="1" ht="45">
      <c r="A18" s="445" t="s">
        <v>454</v>
      </c>
      <c r="B18" s="419" t="s">
        <v>446</v>
      </c>
      <c r="C18" s="436" t="s">
        <v>499</v>
      </c>
      <c r="D18" s="429">
        <v>100000</v>
      </c>
      <c r="E18" s="421">
        <v>600000</v>
      </c>
      <c r="F18" s="429">
        <f t="shared" si="0"/>
        <v>50000</v>
      </c>
      <c r="G18" s="508">
        <v>250000</v>
      </c>
      <c r="H18" s="431" t="s">
        <v>520</v>
      </c>
      <c r="I18" s="428" t="s">
        <v>447</v>
      </c>
      <c r="J18" s="441" t="s">
        <v>448</v>
      </c>
    </row>
    <row r="19" spans="1:10" s="439" customFormat="1" ht="45">
      <c r="A19" s="445" t="s">
        <v>455</v>
      </c>
      <c r="B19" s="419" t="s">
        <v>446</v>
      </c>
      <c r="C19" s="436" t="s">
        <v>499</v>
      </c>
      <c r="D19" s="429">
        <v>166666.66</v>
      </c>
      <c r="E19" s="421">
        <v>999999.96</v>
      </c>
      <c r="F19" s="429">
        <f t="shared" si="0"/>
        <v>83333.33</v>
      </c>
      <c r="G19" s="508">
        <v>416666.65</v>
      </c>
      <c r="H19" s="431" t="s">
        <v>522</v>
      </c>
      <c r="I19" s="428" t="s">
        <v>447</v>
      </c>
      <c r="J19" s="441" t="s">
        <v>448</v>
      </c>
    </row>
    <row r="20" spans="1:10" s="439" customFormat="1" ht="45">
      <c r="A20" s="444" t="s">
        <v>456</v>
      </c>
      <c r="B20" s="419" t="s">
        <v>446</v>
      </c>
      <c r="C20" s="436" t="s">
        <v>499</v>
      </c>
      <c r="D20" s="429">
        <v>240000</v>
      </c>
      <c r="E20" s="421">
        <v>1440000</v>
      </c>
      <c r="F20" s="429">
        <f t="shared" si="0"/>
        <v>120000</v>
      </c>
      <c r="G20" s="508">
        <v>600000</v>
      </c>
      <c r="H20" s="431" t="s">
        <v>522</v>
      </c>
      <c r="I20" s="428" t="s">
        <v>447</v>
      </c>
      <c r="J20" s="441" t="s">
        <v>448</v>
      </c>
    </row>
    <row r="21" spans="1:10" s="439" customFormat="1" ht="48">
      <c r="A21" s="443" t="s">
        <v>477</v>
      </c>
      <c r="B21" s="419" t="s">
        <v>446</v>
      </c>
      <c r="C21" s="436" t="s">
        <v>504</v>
      </c>
      <c r="D21" s="429">
        <v>160000</v>
      </c>
      <c r="E21" s="421">
        <v>960000</v>
      </c>
      <c r="F21" s="429">
        <f t="shared" si="0"/>
        <v>80000</v>
      </c>
      <c r="G21" s="508">
        <v>400000</v>
      </c>
      <c r="H21" s="431" t="s">
        <v>520</v>
      </c>
      <c r="I21" s="428" t="s">
        <v>447</v>
      </c>
      <c r="J21" s="441" t="s">
        <v>448</v>
      </c>
    </row>
    <row r="22" spans="1:10" s="439" customFormat="1" ht="45">
      <c r="A22" s="443" t="s">
        <v>546</v>
      </c>
      <c r="B22" s="419" t="s">
        <v>446</v>
      </c>
      <c r="C22" s="436" t="s">
        <v>543</v>
      </c>
      <c r="D22" s="429">
        <v>225000</v>
      </c>
      <c r="E22" s="421">
        <v>900000</v>
      </c>
      <c r="F22" s="429">
        <f>E22*1</f>
        <v>900000</v>
      </c>
      <c r="G22" s="421">
        <f>E22</f>
        <v>900000</v>
      </c>
      <c r="H22" s="490" t="s">
        <v>543</v>
      </c>
      <c r="I22" s="428" t="s">
        <v>447</v>
      </c>
      <c r="J22" s="441" t="s">
        <v>448</v>
      </c>
    </row>
    <row r="23" spans="1:10" s="439" customFormat="1" ht="45">
      <c r="A23" s="445" t="s">
        <v>457</v>
      </c>
      <c r="B23" s="419" t="s">
        <v>446</v>
      </c>
      <c r="C23" s="436" t="s">
        <v>505</v>
      </c>
      <c r="D23" s="429">
        <v>150000</v>
      </c>
      <c r="E23" s="421">
        <v>900000</v>
      </c>
      <c r="F23" s="429">
        <f>+E23/12</f>
        <v>75000</v>
      </c>
      <c r="G23" s="508">
        <v>375000</v>
      </c>
      <c r="H23" s="431" t="s">
        <v>520</v>
      </c>
      <c r="I23" s="428" t="s">
        <v>447</v>
      </c>
      <c r="J23" s="441" t="s">
        <v>448</v>
      </c>
    </row>
    <row r="24" spans="1:10" s="439" customFormat="1" ht="45">
      <c r="A24" s="443" t="s">
        <v>534</v>
      </c>
      <c r="B24" s="419" t="s">
        <v>446</v>
      </c>
      <c r="C24" s="436" t="s">
        <v>528</v>
      </c>
      <c r="D24" s="429">
        <v>197733.34</v>
      </c>
      <c r="E24" s="421">
        <v>1186400.04</v>
      </c>
      <c r="F24" s="429">
        <f>+E24/12</f>
        <v>98866.67</v>
      </c>
      <c r="G24" s="508">
        <v>494333.35</v>
      </c>
      <c r="H24" s="431" t="s">
        <v>520</v>
      </c>
      <c r="I24" s="428" t="s">
        <v>447</v>
      </c>
      <c r="J24" s="441" t="s">
        <v>448</v>
      </c>
    </row>
    <row r="25" spans="1:10" s="439" customFormat="1" ht="45">
      <c r="A25" s="443" t="s">
        <v>550</v>
      </c>
      <c r="B25" s="419" t="s">
        <v>446</v>
      </c>
      <c r="C25" s="436" t="s">
        <v>543</v>
      </c>
      <c r="D25" s="429">
        <v>225000</v>
      </c>
      <c r="E25" s="421">
        <v>250000</v>
      </c>
      <c r="F25" s="429">
        <f>E25*1</f>
        <v>250000</v>
      </c>
      <c r="G25" s="421">
        <f>E25</f>
        <v>250000</v>
      </c>
      <c r="H25" s="490" t="s">
        <v>543</v>
      </c>
      <c r="I25" s="428" t="s">
        <v>447</v>
      </c>
      <c r="J25" s="441" t="s">
        <v>448</v>
      </c>
    </row>
    <row r="26" spans="1:11" s="439" customFormat="1" ht="45">
      <c r="A26" s="444" t="s">
        <v>527</v>
      </c>
      <c r="B26" s="419" t="s">
        <v>446</v>
      </c>
      <c r="C26" s="436" t="s">
        <v>500</v>
      </c>
      <c r="D26" s="429">
        <v>120000</v>
      </c>
      <c r="E26" s="421">
        <v>720000</v>
      </c>
      <c r="F26" s="429">
        <f>+E26/12</f>
        <v>60000</v>
      </c>
      <c r="G26" s="508">
        <v>300000</v>
      </c>
      <c r="H26" s="431" t="s">
        <v>520</v>
      </c>
      <c r="I26" s="428" t="s">
        <v>447</v>
      </c>
      <c r="J26" s="441" t="s">
        <v>448</v>
      </c>
      <c r="K26" s="455"/>
    </row>
    <row r="27" spans="1:10" s="439" customFormat="1" ht="45">
      <c r="A27" s="443" t="s">
        <v>535</v>
      </c>
      <c r="B27" s="419" t="s">
        <v>446</v>
      </c>
      <c r="C27" s="436" t="s">
        <v>500</v>
      </c>
      <c r="D27" s="429">
        <v>90000</v>
      </c>
      <c r="E27" s="421">
        <v>600000</v>
      </c>
      <c r="F27" s="429">
        <v>45000</v>
      </c>
      <c r="G27" s="508">
        <v>225000</v>
      </c>
      <c r="H27" s="431" t="s">
        <v>495</v>
      </c>
      <c r="I27" s="428" t="s">
        <v>447</v>
      </c>
      <c r="J27" s="441" t="s">
        <v>448</v>
      </c>
    </row>
    <row r="28" spans="1:10" s="439" customFormat="1" ht="45">
      <c r="A28" s="446" t="s">
        <v>469</v>
      </c>
      <c r="B28" s="419" t="s">
        <v>446</v>
      </c>
      <c r="C28" s="436" t="s">
        <v>500</v>
      </c>
      <c r="D28" s="429">
        <v>140000</v>
      </c>
      <c r="E28" s="421">
        <v>840000</v>
      </c>
      <c r="F28" s="429">
        <f aca="true" t="shared" si="1" ref="F28:F33">+E28/12</f>
        <v>70000</v>
      </c>
      <c r="G28" s="508">
        <v>350000</v>
      </c>
      <c r="H28" s="431" t="s">
        <v>520</v>
      </c>
      <c r="I28" s="428" t="s">
        <v>447</v>
      </c>
      <c r="J28" s="441" t="s">
        <v>448</v>
      </c>
    </row>
    <row r="29" spans="1:10" s="439" customFormat="1" ht="45">
      <c r="A29" s="443" t="s">
        <v>458</v>
      </c>
      <c r="B29" s="419" t="s">
        <v>446</v>
      </c>
      <c r="C29" s="436" t="s">
        <v>506</v>
      </c>
      <c r="D29" s="429">
        <v>480000</v>
      </c>
      <c r="E29" s="421">
        <v>2880000</v>
      </c>
      <c r="F29" s="429">
        <f t="shared" si="1"/>
        <v>240000</v>
      </c>
      <c r="G29" s="508">
        <v>1200000</v>
      </c>
      <c r="H29" s="431" t="s">
        <v>495</v>
      </c>
      <c r="I29" s="428" t="s">
        <v>447</v>
      </c>
      <c r="J29" s="441" t="s">
        <v>448</v>
      </c>
    </row>
    <row r="30" spans="1:10" s="439" customFormat="1" ht="45">
      <c r="A30" s="445" t="s">
        <v>459</v>
      </c>
      <c r="B30" s="419" t="s">
        <v>446</v>
      </c>
      <c r="C30" s="436" t="s">
        <v>499</v>
      </c>
      <c r="D30" s="429">
        <v>397333.34</v>
      </c>
      <c r="E30" s="421">
        <v>2384000.04</v>
      </c>
      <c r="F30" s="429">
        <f t="shared" si="1"/>
        <v>198666.67</v>
      </c>
      <c r="G30" s="508">
        <v>993333.3500000001</v>
      </c>
      <c r="H30" s="431" t="s">
        <v>520</v>
      </c>
      <c r="I30" s="428" t="s">
        <v>447</v>
      </c>
      <c r="J30" s="441" t="s">
        <v>448</v>
      </c>
    </row>
    <row r="31" spans="1:10" s="439" customFormat="1" ht="45">
      <c r="A31" s="443" t="s">
        <v>460</v>
      </c>
      <c r="B31" s="419" t="s">
        <v>446</v>
      </c>
      <c r="C31" s="436" t="s">
        <v>499</v>
      </c>
      <c r="D31" s="429">
        <v>667911.66</v>
      </c>
      <c r="E31" s="421">
        <v>4007469.96</v>
      </c>
      <c r="F31" s="429">
        <f t="shared" si="1"/>
        <v>333955.83</v>
      </c>
      <c r="G31" s="508">
        <v>1669779.1500000001</v>
      </c>
      <c r="H31" s="431" t="s">
        <v>520</v>
      </c>
      <c r="I31" s="428" t="s">
        <v>447</v>
      </c>
      <c r="J31" s="441" t="s">
        <v>448</v>
      </c>
    </row>
    <row r="32" spans="1:10" s="439" customFormat="1" ht="45">
      <c r="A32" s="444" t="s">
        <v>468</v>
      </c>
      <c r="B32" s="419" t="s">
        <v>446</v>
      </c>
      <c r="C32" s="436" t="s">
        <v>500</v>
      </c>
      <c r="D32" s="429">
        <v>312260.66</v>
      </c>
      <c r="E32" s="421">
        <v>1873563.96</v>
      </c>
      <c r="F32" s="429">
        <f t="shared" si="1"/>
        <v>156130.33</v>
      </c>
      <c r="G32" s="508">
        <v>780651.6499999999</v>
      </c>
      <c r="H32" s="431" t="s">
        <v>520</v>
      </c>
      <c r="I32" s="428" t="s">
        <v>447</v>
      </c>
      <c r="J32" s="441" t="s">
        <v>448</v>
      </c>
    </row>
    <row r="33" spans="1:10" s="439" customFormat="1" ht="45">
      <c r="A33" s="443" t="s">
        <v>491</v>
      </c>
      <c r="B33" s="419" t="s">
        <v>446</v>
      </c>
      <c r="C33" s="436" t="s">
        <v>499</v>
      </c>
      <c r="D33" s="429">
        <v>500000</v>
      </c>
      <c r="E33" s="421">
        <v>3000000</v>
      </c>
      <c r="F33" s="429">
        <f t="shared" si="1"/>
        <v>250000</v>
      </c>
      <c r="G33" s="508">
        <v>1250000</v>
      </c>
      <c r="H33" s="431" t="s">
        <v>520</v>
      </c>
      <c r="I33" s="428" t="s">
        <v>447</v>
      </c>
      <c r="J33" s="441" t="s">
        <v>448</v>
      </c>
    </row>
    <row r="34" spans="1:10" s="439" customFormat="1" ht="45">
      <c r="A34" s="443" t="s">
        <v>549</v>
      </c>
      <c r="B34" s="419" t="s">
        <v>446</v>
      </c>
      <c r="C34" s="436" t="s">
        <v>543</v>
      </c>
      <c r="D34" s="429">
        <v>225000</v>
      </c>
      <c r="E34" s="421">
        <v>450000</v>
      </c>
      <c r="F34" s="429">
        <f>E34*1</f>
        <v>450000</v>
      </c>
      <c r="G34" s="421">
        <f>E34</f>
        <v>450000</v>
      </c>
      <c r="H34" s="490" t="s">
        <v>543</v>
      </c>
      <c r="I34" s="428" t="s">
        <v>447</v>
      </c>
      <c r="J34" s="441" t="s">
        <v>448</v>
      </c>
    </row>
    <row r="35" spans="1:10" s="439" customFormat="1" ht="45">
      <c r="A35" s="445" t="s">
        <v>496</v>
      </c>
      <c r="B35" s="419" t="s">
        <v>446</v>
      </c>
      <c r="C35" s="436" t="s">
        <v>509</v>
      </c>
      <c r="D35" s="429">
        <v>90000</v>
      </c>
      <c r="E35" s="421">
        <v>540000</v>
      </c>
      <c r="F35" s="429">
        <f>+E35/12</f>
        <v>45000</v>
      </c>
      <c r="G35" s="508">
        <v>225000</v>
      </c>
      <c r="H35" s="431" t="s">
        <v>520</v>
      </c>
      <c r="I35" s="428" t="s">
        <v>447</v>
      </c>
      <c r="J35" s="441" t="s">
        <v>448</v>
      </c>
    </row>
    <row r="36" spans="1:10" s="439" customFormat="1" ht="45">
      <c r="A36" s="443" t="s">
        <v>547</v>
      </c>
      <c r="B36" s="419" t="s">
        <v>446</v>
      </c>
      <c r="C36" s="436" t="s">
        <v>543</v>
      </c>
      <c r="D36" s="429">
        <v>225000</v>
      </c>
      <c r="E36" s="421">
        <v>750000</v>
      </c>
      <c r="F36" s="429">
        <f>E36*1</f>
        <v>750000</v>
      </c>
      <c r="G36" s="421">
        <f>E36</f>
        <v>750000</v>
      </c>
      <c r="H36" s="490" t="s">
        <v>543</v>
      </c>
      <c r="I36" s="428" t="s">
        <v>447</v>
      </c>
      <c r="J36" s="441" t="s">
        <v>448</v>
      </c>
    </row>
    <row r="37" spans="1:10" s="439" customFormat="1" ht="45">
      <c r="A37" s="443" t="s">
        <v>476</v>
      </c>
      <c r="B37" s="419" t="s">
        <v>446</v>
      </c>
      <c r="C37" s="436" t="s">
        <v>500</v>
      </c>
      <c r="D37" s="429">
        <v>400000</v>
      </c>
      <c r="E37" s="421">
        <v>2400000</v>
      </c>
      <c r="F37" s="429">
        <f aca="true" t="shared" si="2" ref="F37:F44">+E37/12</f>
        <v>200000</v>
      </c>
      <c r="G37" s="508">
        <v>1273778.6099999999</v>
      </c>
      <c r="H37" s="431" t="s">
        <v>520</v>
      </c>
      <c r="I37" s="428" t="s">
        <v>447</v>
      </c>
      <c r="J37" s="441" t="s">
        <v>448</v>
      </c>
    </row>
    <row r="38" spans="1:10" s="439" customFormat="1" ht="45">
      <c r="A38" s="444" t="s">
        <v>461</v>
      </c>
      <c r="B38" s="419" t="s">
        <v>446</v>
      </c>
      <c r="C38" s="436" t="s">
        <v>499</v>
      </c>
      <c r="D38" s="429">
        <v>1033333.34</v>
      </c>
      <c r="E38" s="421">
        <v>6200000.04</v>
      </c>
      <c r="F38" s="429">
        <f t="shared" si="2"/>
        <v>516666.67</v>
      </c>
      <c r="G38" s="508">
        <v>2583333.35</v>
      </c>
      <c r="H38" s="431" t="s">
        <v>520</v>
      </c>
      <c r="I38" s="428" t="s">
        <v>447</v>
      </c>
      <c r="J38" s="441" t="s">
        <v>448</v>
      </c>
    </row>
    <row r="39" spans="1:10" s="439" customFormat="1" ht="45">
      <c r="A39" s="443" t="s">
        <v>462</v>
      </c>
      <c r="B39" s="419" t="s">
        <v>446</v>
      </c>
      <c r="C39" s="436" t="s">
        <v>499</v>
      </c>
      <c r="D39" s="429">
        <v>228886.66</v>
      </c>
      <c r="E39" s="421">
        <v>1373319.96</v>
      </c>
      <c r="F39" s="429">
        <f t="shared" si="2"/>
        <v>114443.33</v>
      </c>
      <c r="G39" s="508">
        <v>572216.65</v>
      </c>
      <c r="H39" s="431" t="s">
        <v>520</v>
      </c>
      <c r="I39" s="422" t="s">
        <v>447</v>
      </c>
      <c r="J39" s="442" t="s">
        <v>448</v>
      </c>
    </row>
    <row r="40" spans="1:10" s="439" customFormat="1" ht="45">
      <c r="A40" s="443" t="s">
        <v>529</v>
      </c>
      <c r="B40" s="419" t="s">
        <v>446</v>
      </c>
      <c r="C40" s="436" t="s">
        <v>530</v>
      </c>
      <c r="D40" s="429">
        <v>800000</v>
      </c>
      <c r="E40" s="421">
        <v>4800000</v>
      </c>
      <c r="F40" s="429">
        <f t="shared" si="2"/>
        <v>400000</v>
      </c>
      <c r="G40" s="508">
        <v>2000000</v>
      </c>
      <c r="H40" s="431" t="s">
        <v>520</v>
      </c>
      <c r="I40" s="428" t="s">
        <v>447</v>
      </c>
      <c r="J40" s="441" t="s">
        <v>448</v>
      </c>
    </row>
    <row r="41" spans="1:10" s="439" customFormat="1" ht="45">
      <c r="A41" s="443" t="s">
        <v>481</v>
      </c>
      <c r="B41" s="419" t="s">
        <v>446</v>
      </c>
      <c r="C41" s="436" t="s">
        <v>507</v>
      </c>
      <c r="D41" s="429">
        <v>375000</v>
      </c>
      <c r="E41" s="421">
        <v>2250000</v>
      </c>
      <c r="F41" s="429">
        <f t="shared" si="2"/>
        <v>187500</v>
      </c>
      <c r="G41" s="508">
        <v>937500</v>
      </c>
      <c r="H41" s="431" t="s">
        <v>520</v>
      </c>
      <c r="I41" s="422" t="s">
        <v>447</v>
      </c>
      <c r="J41" s="442" t="s">
        <v>448</v>
      </c>
    </row>
    <row r="42" spans="1:10" s="439" customFormat="1" ht="45">
      <c r="A42" s="444" t="s">
        <v>484</v>
      </c>
      <c r="B42" s="419" t="s">
        <v>446</v>
      </c>
      <c r="C42" s="436" t="s">
        <v>508</v>
      </c>
      <c r="D42" s="429">
        <v>115916.66</v>
      </c>
      <c r="E42" s="421">
        <v>695499.96</v>
      </c>
      <c r="F42" s="429">
        <f t="shared" si="2"/>
        <v>57958.329999999994</v>
      </c>
      <c r="G42" s="508">
        <v>289791.64999999997</v>
      </c>
      <c r="H42" s="431" t="s">
        <v>520</v>
      </c>
      <c r="I42" s="422" t="s">
        <v>447</v>
      </c>
      <c r="J42" s="442" t="s">
        <v>448</v>
      </c>
    </row>
    <row r="43" spans="1:10" s="439" customFormat="1" ht="45">
      <c r="A43" s="443" t="s">
        <v>478</v>
      </c>
      <c r="B43" s="419" t="s">
        <v>446</v>
      </c>
      <c r="C43" s="436" t="s">
        <v>500</v>
      </c>
      <c r="D43" s="429">
        <v>491666.66</v>
      </c>
      <c r="E43" s="421">
        <v>2949999.96</v>
      </c>
      <c r="F43" s="429">
        <f t="shared" si="2"/>
        <v>245833.33</v>
      </c>
      <c r="G43" s="508">
        <v>1229166.65</v>
      </c>
      <c r="H43" s="431" t="s">
        <v>520</v>
      </c>
      <c r="I43" s="428" t="s">
        <v>447</v>
      </c>
      <c r="J43" s="441" t="s">
        <v>448</v>
      </c>
    </row>
    <row r="44" spans="1:10" s="439" customFormat="1" ht="45">
      <c r="A44" s="443" t="s">
        <v>474</v>
      </c>
      <c r="B44" s="419" t="s">
        <v>446</v>
      </c>
      <c r="C44" s="436" t="s">
        <v>510</v>
      </c>
      <c r="D44" s="429">
        <v>100000</v>
      </c>
      <c r="E44" s="421">
        <v>600000</v>
      </c>
      <c r="F44" s="429">
        <f t="shared" si="2"/>
        <v>50000</v>
      </c>
      <c r="G44" s="508">
        <v>250000</v>
      </c>
      <c r="H44" s="431" t="s">
        <v>520</v>
      </c>
      <c r="I44" s="428" t="s">
        <v>447</v>
      </c>
      <c r="J44" s="441" t="s">
        <v>448</v>
      </c>
    </row>
    <row r="45" spans="1:10" s="439" customFormat="1" ht="45">
      <c r="A45" s="443" t="s">
        <v>548</v>
      </c>
      <c r="B45" s="419" t="s">
        <v>446</v>
      </c>
      <c r="C45" s="436" t="s">
        <v>543</v>
      </c>
      <c r="D45" s="429">
        <v>225000</v>
      </c>
      <c r="E45" s="421">
        <v>500000</v>
      </c>
      <c r="F45" s="429">
        <f>E45*1</f>
        <v>500000</v>
      </c>
      <c r="G45" s="421">
        <f>E45</f>
        <v>500000</v>
      </c>
      <c r="H45" s="490" t="s">
        <v>543</v>
      </c>
      <c r="I45" s="428" t="s">
        <v>447</v>
      </c>
      <c r="J45" s="441" t="s">
        <v>448</v>
      </c>
    </row>
    <row r="46" spans="1:10" s="439" customFormat="1" ht="45">
      <c r="A46" s="443" t="s">
        <v>545</v>
      </c>
      <c r="B46" s="419" t="s">
        <v>446</v>
      </c>
      <c r="C46" s="436" t="s">
        <v>543</v>
      </c>
      <c r="D46" s="429">
        <v>225000</v>
      </c>
      <c r="E46" s="421">
        <v>750000</v>
      </c>
      <c r="F46" s="429">
        <f>E46*1</f>
        <v>750000</v>
      </c>
      <c r="G46" s="421">
        <f>E46</f>
        <v>750000</v>
      </c>
      <c r="H46" s="490" t="s">
        <v>543</v>
      </c>
      <c r="I46" s="428" t="s">
        <v>447</v>
      </c>
      <c r="J46" s="441" t="s">
        <v>448</v>
      </c>
    </row>
    <row r="47" spans="1:10" s="439" customFormat="1" ht="45">
      <c r="A47" s="443" t="s">
        <v>544</v>
      </c>
      <c r="B47" s="419" t="s">
        <v>446</v>
      </c>
      <c r="C47" s="436" t="s">
        <v>543</v>
      </c>
      <c r="D47" s="429">
        <v>225000</v>
      </c>
      <c r="E47" s="421">
        <v>625000</v>
      </c>
      <c r="F47" s="429">
        <f>E47*1</f>
        <v>625000</v>
      </c>
      <c r="G47" s="421">
        <f>E47</f>
        <v>625000</v>
      </c>
      <c r="H47" s="490" t="s">
        <v>543</v>
      </c>
      <c r="I47" s="428" t="s">
        <v>447</v>
      </c>
      <c r="J47" s="441" t="s">
        <v>448</v>
      </c>
    </row>
    <row r="48" spans="1:10" s="439" customFormat="1" ht="45">
      <c r="A48" s="443" t="s">
        <v>470</v>
      </c>
      <c r="B48" s="419" t="s">
        <v>446</v>
      </c>
      <c r="C48" s="436" t="s">
        <v>500</v>
      </c>
      <c r="D48" s="429">
        <v>173000</v>
      </c>
      <c r="E48" s="421">
        <v>1038000</v>
      </c>
      <c r="F48" s="429">
        <f>+E48/12</f>
        <v>86500</v>
      </c>
      <c r="G48" s="508">
        <v>432500</v>
      </c>
      <c r="H48" s="431" t="s">
        <v>523</v>
      </c>
      <c r="I48" s="422" t="s">
        <v>447</v>
      </c>
      <c r="J48" s="442" t="s">
        <v>448</v>
      </c>
    </row>
    <row r="49" spans="1:10" s="439" customFormat="1" ht="45">
      <c r="A49" s="443" t="s">
        <v>492</v>
      </c>
      <c r="B49" s="419" t="s">
        <v>446</v>
      </c>
      <c r="C49" s="436" t="s">
        <v>511</v>
      </c>
      <c r="D49" s="429">
        <v>40000</v>
      </c>
      <c r="E49" s="421">
        <v>240000</v>
      </c>
      <c r="F49" s="429">
        <v>0</v>
      </c>
      <c r="G49" s="508">
        <v>80000</v>
      </c>
      <c r="H49" s="431" t="s">
        <v>520</v>
      </c>
      <c r="I49" s="428" t="s">
        <v>447</v>
      </c>
      <c r="J49" s="441" t="s">
        <v>448</v>
      </c>
    </row>
    <row r="50" spans="1:10" s="439" customFormat="1" ht="45">
      <c r="A50" s="445" t="s">
        <v>463</v>
      </c>
      <c r="B50" s="419" t="s">
        <v>446</v>
      </c>
      <c r="C50" s="436" t="s">
        <v>499</v>
      </c>
      <c r="D50" s="429">
        <v>333333.34</v>
      </c>
      <c r="E50" s="421">
        <v>2000000.04</v>
      </c>
      <c r="F50" s="429">
        <f aca="true" t="shared" si="3" ref="F50:F67">+E50/12</f>
        <v>166666.67</v>
      </c>
      <c r="G50" s="508">
        <v>833333.3500000001</v>
      </c>
      <c r="H50" s="431" t="s">
        <v>523</v>
      </c>
      <c r="I50" s="428" t="s">
        <v>447</v>
      </c>
      <c r="J50" s="441" t="s">
        <v>448</v>
      </c>
    </row>
    <row r="51" spans="1:10" s="439" customFormat="1" ht="45">
      <c r="A51" s="443" t="s">
        <v>466</v>
      </c>
      <c r="B51" s="419" t="s">
        <v>446</v>
      </c>
      <c r="C51" s="436" t="s">
        <v>500</v>
      </c>
      <c r="D51" s="429">
        <v>282384.34</v>
      </c>
      <c r="E51" s="421">
        <v>1694306.04</v>
      </c>
      <c r="F51" s="429">
        <f t="shared" si="3"/>
        <v>141192.17</v>
      </c>
      <c r="G51" s="508">
        <v>705960.8500000001</v>
      </c>
      <c r="H51" s="431" t="s">
        <v>520</v>
      </c>
      <c r="I51" s="428" t="s">
        <v>447</v>
      </c>
      <c r="J51" s="441" t="s">
        <v>448</v>
      </c>
    </row>
    <row r="52" spans="1:10" s="439" customFormat="1" ht="45">
      <c r="A52" s="443" t="s">
        <v>465</v>
      </c>
      <c r="B52" s="419" t="s">
        <v>446</v>
      </c>
      <c r="C52" s="436" t="s">
        <v>500</v>
      </c>
      <c r="D52" s="429">
        <v>170000</v>
      </c>
      <c r="E52" s="421">
        <v>1020000</v>
      </c>
      <c r="F52" s="429">
        <f t="shared" si="3"/>
        <v>85000</v>
      </c>
      <c r="G52" s="508">
        <v>425000</v>
      </c>
      <c r="H52" s="431" t="s">
        <v>519</v>
      </c>
      <c r="I52" s="428" t="s">
        <v>447</v>
      </c>
      <c r="J52" s="441" t="s">
        <v>448</v>
      </c>
    </row>
    <row r="53" spans="1:10" s="439" customFormat="1" ht="45">
      <c r="A53" s="444" t="s">
        <v>479</v>
      </c>
      <c r="B53" s="419" t="s">
        <v>446</v>
      </c>
      <c r="C53" s="436" t="s">
        <v>500</v>
      </c>
      <c r="D53" s="429">
        <v>200000</v>
      </c>
      <c r="E53" s="421">
        <v>1200000</v>
      </c>
      <c r="F53" s="429">
        <f t="shared" si="3"/>
        <v>100000</v>
      </c>
      <c r="G53" s="508">
        <v>500000</v>
      </c>
      <c r="H53" s="431" t="s">
        <v>519</v>
      </c>
      <c r="I53" s="428" t="s">
        <v>447</v>
      </c>
      <c r="J53" s="441" t="s">
        <v>448</v>
      </c>
    </row>
    <row r="54" spans="1:10" s="439" customFormat="1" ht="45">
      <c r="A54" s="443" t="s">
        <v>524</v>
      </c>
      <c r="B54" s="419" t="s">
        <v>446</v>
      </c>
      <c r="C54" s="436">
        <v>2018</v>
      </c>
      <c r="D54" s="429">
        <v>280000</v>
      </c>
      <c r="E54" s="421">
        <v>1680000</v>
      </c>
      <c r="F54" s="429">
        <f t="shared" si="3"/>
        <v>140000</v>
      </c>
      <c r="G54" s="508">
        <v>700000</v>
      </c>
      <c r="H54" s="431" t="s">
        <v>520</v>
      </c>
      <c r="I54" s="428" t="s">
        <v>447</v>
      </c>
      <c r="J54" s="441" t="s">
        <v>448</v>
      </c>
    </row>
    <row r="55" spans="1:10" s="418" customFormat="1" ht="33.75" customHeight="1">
      <c r="A55" s="444" t="s">
        <v>473</v>
      </c>
      <c r="B55" s="419" t="s">
        <v>446</v>
      </c>
      <c r="C55" s="436" t="s">
        <v>500</v>
      </c>
      <c r="D55" s="429">
        <v>180000</v>
      </c>
      <c r="E55" s="421">
        <v>1080000</v>
      </c>
      <c r="F55" s="429">
        <f t="shared" si="3"/>
        <v>90000</v>
      </c>
      <c r="G55" s="508">
        <v>450000</v>
      </c>
      <c r="H55" s="431" t="s">
        <v>521</v>
      </c>
      <c r="I55" s="428" t="s">
        <v>447</v>
      </c>
      <c r="J55" s="441" t="s">
        <v>448</v>
      </c>
    </row>
    <row r="56" spans="1:10" s="418" customFormat="1" ht="45" customHeight="1">
      <c r="A56" s="443" t="s">
        <v>475</v>
      </c>
      <c r="B56" s="419" t="s">
        <v>446</v>
      </c>
      <c r="C56" s="436" t="s">
        <v>510</v>
      </c>
      <c r="D56" s="429">
        <v>60000</v>
      </c>
      <c r="E56" s="421">
        <v>360000</v>
      </c>
      <c r="F56" s="429">
        <f t="shared" si="3"/>
        <v>30000</v>
      </c>
      <c r="G56" s="508">
        <v>150000</v>
      </c>
      <c r="H56" s="431" t="s">
        <v>520</v>
      </c>
      <c r="I56" s="428" t="s">
        <v>447</v>
      </c>
      <c r="J56" s="441" t="s">
        <v>448</v>
      </c>
    </row>
    <row r="57" spans="1:10" s="418" customFormat="1" ht="45" customHeight="1">
      <c r="A57" s="443" t="s">
        <v>472</v>
      </c>
      <c r="B57" s="419" t="s">
        <v>446</v>
      </c>
      <c r="C57" s="436" t="s">
        <v>500</v>
      </c>
      <c r="D57" s="421">
        <v>583333.34</v>
      </c>
      <c r="E57" s="421">
        <v>3500000.04</v>
      </c>
      <c r="F57" s="429">
        <f t="shared" si="3"/>
        <v>291666.67</v>
      </c>
      <c r="G57" s="508">
        <v>1458333.3499999999</v>
      </c>
      <c r="H57" s="431" t="s">
        <v>520</v>
      </c>
      <c r="I57" s="428" t="s">
        <v>447</v>
      </c>
      <c r="J57" s="441" t="s">
        <v>448</v>
      </c>
    </row>
    <row r="58" spans="1:10" s="418" customFormat="1" ht="45" customHeight="1">
      <c r="A58" s="445" t="s">
        <v>493</v>
      </c>
      <c r="B58" s="419" t="s">
        <v>446</v>
      </c>
      <c r="C58" s="436" t="s">
        <v>500</v>
      </c>
      <c r="D58" s="429">
        <v>320000</v>
      </c>
      <c r="E58" s="421">
        <v>1920000</v>
      </c>
      <c r="F58" s="429">
        <f t="shared" si="3"/>
        <v>160000</v>
      </c>
      <c r="G58" s="508">
        <v>800000</v>
      </c>
      <c r="H58" s="431" t="s">
        <v>520</v>
      </c>
      <c r="I58" s="422" t="s">
        <v>447</v>
      </c>
      <c r="J58" s="442" t="s">
        <v>448</v>
      </c>
    </row>
    <row r="59" spans="1:10" s="418" customFormat="1" ht="45" customHeight="1">
      <c r="A59" s="443" t="s">
        <v>498</v>
      </c>
      <c r="B59" s="419" t="s">
        <v>446</v>
      </c>
      <c r="C59" s="436" t="s">
        <v>513</v>
      </c>
      <c r="D59" s="429">
        <v>120000</v>
      </c>
      <c r="E59" s="421">
        <v>720000</v>
      </c>
      <c r="F59" s="429">
        <f t="shared" si="3"/>
        <v>60000</v>
      </c>
      <c r="G59" s="508">
        <v>300000</v>
      </c>
      <c r="H59" s="431" t="s">
        <v>520</v>
      </c>
      <c r="I59" s="428" t="s">
        <v>447</v>
      </c>
      <c r="J59" s="442" t="s">
        <v>448</v>
      </c>
    </row>
    <row r="60" spans="1:10" s="418" customFormat="1" ht="45" customHeight="1">
      <c r="A60" s="443" t="s">
        <v>485</v>
      </c>
      <c r="B60" s="419" t="s">
        <v>446</v>
      </c>
      <c r="C60" s="436" t="s">
        <v>508</v>
      </c>
      <c r="D60" s="429">
        <v>400000</v>
      </c>
      <c r="E60" s="421">
        <v>2400000</v>
      </c>
      <c r="F60" s="429">
        <f t="shared" si="3"/>
        <v>200000</v>
      </c>
      <c r="G60" s="508">
        <v>1000000</v>
      </c>
      <c r="H60" s="431" t="s">
        <v>520</v>
      </c>
      <c r="I60" s="422" t="s">
        <v>447</v>
      </c>
      <c r="J60" s="442" t="s">
        <v>448</v>
      </c>
    </row>
    <row r="61" spans="1:10" s="418" customFormat="1" ht="45" customHeight="1">
      <c r="A61" s="443" t="s">
        <v>483</v>
      </c>
      <c r="B61" s="419" t="s">
        <v>446</v>
      </c>
      <c r="C61" s="436" t="s">
        <v>508</v>
      </c>
      <c r="D61" s="429">
        <v>192000</v>
      </c>
      <c r="E61" s="421">
        <v>1152000</v>
      </c>
      <c r="F61" s="429">
        <f t="shared" si="3"/>
        <v>96000</v>
      </c>
      <c r="G61" s="508">
        <v>480000</v>
      </c>
      <c r="H61" s="431" t="s">
        <v>520</v>
      </c>
      <c r="I61" s="422" t="s">
        <v>447</v>
      </c>
      <c r="J61" s="442" t="s">
        <v>448</v>
      </c>
    </row>
    <row r="62" spans="1:10" ht="45">
      <c r="A62" s="444" t="s">
        <v>482</v>
      </c>
      <c r="B62" s="419" t="s">
        <v>446</v>
      </c>
      <c r="C62" s="436" t="s">
        <v>512</v>
      </c>
      <c r="D62" s="429">
        <v>300000</v>
      </c>
      <c r="E62" s="421">
        <v>1800000</v>
      </c>
      <c r="F62" s="429">
        <f t="shared" si="3"/>
        <v>150000</v>
      </c>
      <c r="G62" s="508">
        <v>750000</v>
      </c>
      <c r="H62" s="431" t="s">
        <v>520</v>
      </c>
      <c r="I62" s="422" t="s">
        <v>447</v>
      </c>
      <c r="J62" s="442" t="s">
        <v>448</v>
      </c>
    </row>
    <row r="63" spans="1:10" ht="45">
      <c r="A63" s="443" t="s">
        <v>467</v>
      </c>
      <c r="B63" s="419" t="s">
        <v>446</v>
      </c>
      <c r="C63" s="436" t="s">
        <v>514</v>
      </c>
      <c r="D63" s="429">
        <v>96000</v>
      </c>
      <c r="E63" s="421">
        <v>576000</v>
      </c>
      <c r="F63" s="429">
        <f t="shared" si="3"/>
        <v>48000</v>
      </c>
      <c r="G63" s="508">
        <v>240000</v>
      </c>
      <c r="H63" s="431" t="s">
        <v>520</v>
      </c>
      <c r="I63" s="428" t="s">
        <v>447</v>
      </c>
      <c r="J63" s="441" t="s">
        <v>448</v>
      </c>
    </row>
    <row r="64" spans="1:10" ht="45">
      <c r="A64" s="443" t="s">
        <v>464</v>
      </c>
      <c r="B64" s="419" t="s">
        <v>446</v>
      </c>
      <c r="C64" s="436" t="s">
        <v>499</v>
      </c>
      <c r="D64" s="429">
        <v>420000</v>
      </c>
      <c r="E64" s="421">
        <v>2520000</v>
      </c>
      <c r="F64" s="429">
        <f t="shared" si="3"/>
        <v>210000</v>
      </c>
      <c r="G64" s="508">
        <v>1050000</v>
      </c>
      <c r="H64" s="431" t="s">
        <v>520</v>
      </c>
      <c r="I64" s="422" t="s">
        <v>447</v>
      </c>
      <c r="J64" s="442" t="s">
        <v>448</v>
      </c>
    </row>
    <row r="65" spans="1:10" ht="45">
      <c r="A65" s="443" t="s">
        <v>487</v>
      </c>
      <c r="B65" s="419" t="s">
        <v>446</v>
      </c>
      <c r="C65" s="436" t="s">
        <v>515</v>
      </c>
      <c r="D65" s="429">
        <v>8389203.84</v>
      </c>
      <c r="E65" s="421">
        <v>50335223.04</v>
      </c>
      <c r="F65" s="429">
        <f t="shared" si="3"/>
        <v>4194601.92</v>
      </c>
      <c r="G65" s="508">
        <v>20973009.6</v>
      </c>
      <c r="H65" s="431" t="s">
        <v>520</v>
      </c>
      <c r="I65" s="422" t="s">
        <v>447</v>
      </c>
      <c r="J65" s="442" t="s">
        <v>448</v>
      </c>
    </row>
    <row r="66" spans="1:10" ht="45">
      <c r="A66" s="443" t="s">
        <v>480</v>
      </c>
      <c r="B66" s="419" t="s">
        <v>446</v>
      </c>
      <c r="C66" s="436" t="s">
        <v>516</v>
      </c>
      <c r="D66" s="429">
        <v>225000</v>
      </c>
      <c r="E66" s="421">
        <v>1350000</v>
      </c>
      <c r="F66" s="429">
        <f t="shared" si="3"/>
        <v>112500</v>
      </c>
      <c r="G66" s="508">
        <v>562500</v>
      </c>
      <c r="H66" s="431" t="s">
        <v>520</v>
      </c>
      <c r="I66" s="428" t="s">
        <v>447</v>
      </c>
      <c r="J66" s="441" t="s">
        <v>448</v>
      </c>
    </row>
    <row r="67" spans="1:10" ht="45">
      <c r="A67" s="443" t="s">
        <v>471</v>
      </c>
      <c r="B67" s="419" t="s">
        <v>446</v>
      </c>
      <c r="C67" s="436" t="s">
        <v>517</v>
      </c>
      <c r="D67" s="429">
        <v>96000</v>
      </c>
      <c r="E67" s="421">
        <v>576000</v>
      </c>
      <c r="F67" s="429">
        <f t="shared" si="3"/>
        <v>48000</v>
      </c>
      <c r="G67" s="508">
        <v>240000</v>
      </c>
      <c r="H67" s="431" t="s">
        <v>520</v>
      </c>
      <c r="I67" s="428" t="s">
        <v>447</v>
      </c>
      <c r="J67" s="441" t="s">
        <v>448</v>
      </c>
    </row>
    <row r="68" spans="1:10" ht="13.5" thickBot="1">
      <c r="A68" s="462"/>
      <c r="B68" s="462"/>
      <c r="C68" s="463"/>
      <c r="D68" s="464"/>
      <c r="E68" s="462"/>
      <c r="F68" s="509">
        <f>SUM(F8:F67)</f>
        <v>16143118.5</v>
      </c>
      <c r="G68" s="510">
        <f>SUM(G8:G67)</f>
        <v>64169371.11</v>
      </c>
      <c r="H68" s="465"/>
      <c r="I68" s="466"/>
      <c r="J68" s="466"/>
    </row>
    <row r="69" spans="1:10" ht="16.5" thickTop="1">
      <c r="A69" s="423"/>
      <c r="B69" s="423"/>
      <c r="C69" s="437"/>
      <c r="D69" s="430"/>
      <c r="E69" s="423"/>
      <c r="F69" s="434"/>
      <c r="G69" s="420"/>
      <c r="H69" s="432"/>
      <c r="I69" s="424"/>
      <c r="J69" s="424"/>
    </row>
    <row r="70" spans="1:10" ht="15.75">
      <c r="A70" s="423"/>
      <c r="B70" s="423"/>
      <c r="C70" s="437"/>
      <c r="D70" s="430"/>
      <c r="E70" s="423"/>
      <c r="F70" s="434"/>
      <c r="G70" s="420"/>
      <c r="H70" s="432"/>
      <c r="I70" s="424"/>
      <c r="J70" s="424"/>
    </row>
    <row r="71" spans="1:10" ht="15.75">
      <c r="A71" s="423"/>
      <c r="B71" s="423"/>
      <c r="C71" s="437"/>
      <c r="D71" s="430"/>
      <c r="E71" s="423"/>
      <c r="F71" s="434"/>
      <c r="G71" s="420"/>
      <c r="H71" s="432"/>
      <c r="I71" s="424"/>
      <c r="J71" s="424"/>
    </row>
    <row r="72" spans="1:10" ht="12.75">
      <c r="A72" s="473" t="s">
        <v>536</v>
      </c>
      <c r="B72" s="479"/>
      <c r="C72" s="480"/>
      <c r="D72" s="481"/>
      <c r="E72" s="482" t="s">
        <v>537</v>
      </c>
      <c r="F72" s="483" t="s">
        <v>538</v>
      </c>
      <c r="G72" s="423"/>
      <c r="H72" s="432"/>
      <c r="I72" s="424"/>
      <c r="J72" s="424"/>
    </row>
    <row r="73" spans="1:10" ht="12.75">
      <c r="A73" s="473" t="s">
        <v>497</v>
      </c>
      <c r="B73" s="479"/>
      <c r="C73" s="480"/>
      <c r="D73" s="481"/>
      <c r="E73" s="484" t="s">
        <v>541</v>
      </c>
      <c r="F73" s="485" t="s">
        <v>542</v>
      </c>
      <c r="G73" s="423"/>
      <c r="H73" s="432"/>
      <c r="I73" s="424"/>
      <c r="J73" s="424"/>
    </row>
    <row r="74" spans="1:10" ht="12.75">
      <c r="A74" s="479"/>
      <c r="B74" s="479"/>
      <c r="C74" s="480"/>
      <c r="D74" s="481"/>
      <c r="E74" s="482"/>
      <c r="F74" s="483"/>
      <c r="G74" s="423"/>
      <c r="H74" s="432"/>
      <c r="I74" s="424"/>
      <c r="J74" s="424"/>
    </row>
    <row r="75" spans="1:7" ht="15">
      <c r="A75" s="474"/>
      <c r="B75" s="486"/>
      <c r="C75" s="487"/>
      <c r="D75" s="475" t="s">
        <v>531</v>
      </c>
      <c r="E75" s="476" t="s">
        <v>539</v>
      </c>
      <c r="F75" s="483" t="s">
        <v>540</v>
      </c>
      <c r="G75" s="456"/>
    </row>
    <row r="76" spans="1:8" ht="15">
      <c r="A76" s="469" t="s">
        <v>488</v>
      </c>
      <c r="B76" s="486"/>
      <c r="C76" s="487"/>
      <c r="D76" s="475"/>
      <c r="E76" s="489" t="s">
        <v>554</v>
      </c>
      <c r="F76" s="485" t="s">
        <v>553</v>
      </c>
      <c r="G76" s="456"/>
      <c r="H76" s="434"/>
    </row>
    <row r="77" spans="1:8" ht="15">
      <c r="A77" s="486"/>
      <c r="B77" s="486"/>
      <c r="C77" s="487"/>
      <c r="D77" s="475"/>
      <c r="E77" s="471"/>
      <c r="F77" s="488"/>
      <c r="G77" s="456"/>
      <c r="H77" s="434"/>
    </row>
    <row r="78" spans="1:8" ht="12.75">
      <c r="A78" s="477"/>
      <c r="B78" s="467"/>
      <c r="C78" s="468"/>
      <c r="D78" s="475"/>
      <c r="E78" s="471"/>
      <c r="F78" s="470"/>
      <c r="G78" s="457"/>
      <c r="H78" s="434"/>
    </row>
    <row r="79" spans="1:8" ht="12.75">
      <c r="A79" s="478"/>
      <c r="B79" s="467"/>
      <c r="C79" s="468"/>
      <c r="D79" s="475"/>
      <c r="E79" s="471"/>
      <c r="F79" s="470"/>
      <c r="G79" s="457"/>
      <c r="H79" s="434"/>
    </row>
    <row r="80" spans="1:8" ht="12.75">
      <c r="A80" s="477"/>
      <c r="B80" s="467"/>
      <c r="C80" s="468"/>
      <c r="D80" s="475"/>
      <c r="E80" s="472"/>
      <c r="F80" s="470"/>
      <c r="G80" s="458"/>
      <c r="H80" s="434"/>
    </row>
    <row r="81" spans="1:8" ht="12.75">
      <c r="A81" s="477"/>
      <c r="B81" s="467"/>
      <c r="C81" s="468"/>
      <c r="D81" s="475"/>
      <c r="E81" s="472"/>
      <c r="F81" s="470"/>
      <c r="G81" s="458"/>
      <c r="H81" s="434"/>
    </row>
    <row r="82" spans="1:8" ht="12.75">
      <c r="A82" s="477"/>
      <c r="B82" s="467"/>
      <c r="C82" s="468"/>
      <c r="D82" s="475"/>
      <c r="E82" s="472"/>
      <c r="F82" s="470"/>
      <c r="G82" s="458"/>
      <c r="H82" s="434"/>
    </row>
    <row r="83" spans="1:7" ht="12.75">
      <c r="A83" s="426"/>
      <c r="D83" s="427"/>
      <c r="E83" s="425"/>
      <c r="F83" s="427"/>
      <c r="G83" s="459"/>
    </row>
    <row r="84" spans="4:7" ht="12.75">
      <c r="D84" s="427"/>
      <c r="E84" s="425"/>
      <c r="F84" s="427"/>
      <c r="G84" s="460"/>
    </row>
    <row r="85" spans="4:7" ht="12.75">
      <c r="D85" s="427"/>
      <c r="E85" s="2"/>
      <c r="F85" s="427"/>
      <c r="G85" s="460"/>
    </row>
    <row r="86" spans="4:7" ht="12.75">
      <c r="D86" s="427"/>
      <c r="E86" s="2"/>
      <c r="F86" s="427"/>
      <c r="G86" s="460"/>
    </row>
  </sheetData>
  <sheetProtection/>
  <mergeCells count="4">
    <mergeCell ref="A2:J2"/>
    <mergeCell ref="A3:J3"/>
    <mergeCell ref="A4:J4"/>
    <mergeCell ref="A5:J5"/>
  </mergeCells>
  <printOptions/>
  <pageMargins left="0.15748031496062992" right="0.15748031496062992" top="0.1968503937007874" bottom="0.1968503937007874" header="0.31496062992125984" footer="0.31496062992125984"/>
  <pageSetup orientation="landscape" paperSize="9" scale="7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309"/>
  <sheetViews>
    <sheetView zoomScalePageLayoutView="0" workbookViewId="0" topLeftCell="A22">
      <selection activeCell="F36" sqref="F36"/>
    </sheetView>
  </sheetViews>
  <sheetFormatPr defaultColWidth="15.421875" defaultRowHeight="12.75"/>
  <cols>
    <col min="1" max="1" width="51.8515625" style="17" customWidth="1"/>
    <col min="2" max="4" width="15.421875" style="276" customWidth="1"/>
    <col min="5" max="5" width="15.421875" style="311" customWidth="1"/>
    <col min="6" max="6" width="16.00390625" style="264" customWidth="1"/>
    <col min="7" max="7" width="17.140625" style="264" hidden="1" customWidth="1"/>
    <col min="8" max="8" width="18.140625" style="264" customWidth="1"/>
    <col min="9" max="9" width="18.00390625" style="264" customWidth="1"/>
    <col min="10" max="12" width="18.00390625" style="264" hidden="1" customWidth="1"/>
    <col min="13" max="13" width="15.421875" style="264" hidden="1" customWidth="1"/>
    <col min="14" max="14" width="0" style="264" hidden="1" customWidth="1"/>
    <col min="15" max="15" width="15.7109375" style="264" hidden="1" customWidth="1"/>
    <col min="16" max="16" width="17.57421875" style="264" customWidth="1"/>
    <col min="17" max="17" width="15.57421875" style="264" bestFit="1" customWidth="1"/>
    <col min="18" max="18" width="15.7109375" style="264" bestFit="1" customWidth="1"/>
    <col min="19" max="20" width="15.57421875" style="264" bestFit="1" customWidth="1"/>
    <col min="21" max="25" width="15.421875" style="264" customWidth="1"/>
    <col min="26" max="16384" width="15.421875" style="178" customWidth="1"/>
  </cols>
  <sheetData>
    <row r="1" spans="1:5" ht="14.25">
      <c r="A1" s="11"/>
      <c r="E1" s="264"/>
    </row>
    <row r="2" spans="1:5" ht="14.25">
      <c r="A2" s="11"/>
      <c r="E2" s="264"/>
    </row>
    <row r="3" spans="1:12" ht="28.5" customHeight="1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85"/>
      <c r="K3" s="85"/>
      <c r="L3" s="85"/>
    </row>
    <row r="4" spans="1:12" ht="18" customHeight="1">
      <c r="A4" s="519" t="s">
        <v>418</v>
      </c>
      <c r="B4" s="519"/>
      <c r="C4" s="519"/>
      <c r="D4" s="519"/>
      <c r="E4" s="519"/>
      <c r="F4" s="519"/>
      <c r="G4" s="519"/>
      <c r="H4" s="519"/>
      <c r="I4" s="519"/>
      <c r="J4" s="85"/>
      <c r="K4" s="85"/>
      <c r="L4" s="85"/>
    </row>
    <row r="5" spans="1:12" ht="15.75" customHeight="1">
      <c r="A5" s="520" t="s">
        <v>270</v>
      </c>
      <c r="B5" s="520"/>
      <c r="C5" s="520"/>
      <c r="D5" s="520"/>
      <c r="E5" s="520"/>
      <c r="F5" s="520"/>
      <c r="G5" s="520"/>
      <c r="H5" s="520"/>
      <c r="I5" s="520"/>
      <c r="J5" s="85"/>
      <c r="K5" s="85"/>
      <c r="L5" s="85"/>
    </row>
    <row r="6" spans="1:12" ht="16.5" thickBot="1">
      <c r="A6" s="519" t="s">
        <v>0</v>
      </c>
      <c r="B6" s="519"/>
      <c r="C6" s="519"/>
      <c r="D6" s="519"/>
      <c r="E6" s="519"/>
      <c r="F6" s="519"/>
      <c r="G6" s="519"/>
      <c r="H6" s="519"/>
      <c r="I6" s="519"/>
      <c r="J6" s="85"/>
      <c r="K6" s="85"/>
      <c r="L6" s="85"/>
    </row>
    <row r="7" spans="1:16" ht="86.25" thickBot="1">
      <c r="A7" s="337" t="s">
        <v>2</v>
      </c>
      <c r="B7" s="338" t="s">
        <v>35</v>
      </c>
      <c r="C7" s="338" t="s">
        <v>410</v>
      </c>
      <c r="D7" s="338"/>
      <c r="E7" s="339" t="s">
        <v>411</v>
      </c>
      <c r="F7" s="340" t="s">
        <v>412</v>
      </c>
      <c r="G7" s="340" t="s">
        <v>413</v>
      </c>
      <c r="H7" s="340" t="s">
        <v>409</v>
      </c>
      <c r="I7" s="341" t="s">
        <v>412</v>
      </c>
      <c r="J7" s="277"/>
      <c r="K7" s="277"/>
      <c r="L7" s="277"/>
      <c r="M7" s="278"/>
      <c r="N7" s="278"/>
      <c r="O7" s="278"/>
      <c r="P7" s="278"/>
    </row>
    <row r="8" spans="1:16" ht="14.25">
      <c r="A8" s="332" t="s">
        <v>3</v>
      </c>
      <c r="B8" s="333"/>
      <c r="C8" s="333"/>
      <c r="D8" s="333"/>
      <c r="E8" s="334"/>
      <c r="F8" s="335"/>
      <c r="G8" s="335"/>
      <c r="H8" s="335"/>
      <c r="I8" s="336"/>
      <c r="J8" s="278"/>
      <c r="K8" s="278"/>
      <c r="L8" s="278"/>
      <c r="M8" s="278"/>
      <c r="N8" s="278"/>
      <c r="O8" s="278"/>
      <c r="P8" s="278"/>
    </row>
    <row r="9" spans="1:16" ht="14.25">
      <c r="A9" s="280" t="s">
        <v>4</v>
      </c>
      <c r="B9" s="281"/>
      <c r="C9" s="360"/>
      <c r="D9" s="360"/>
      <c r="E9" s="282"/>
      <c r="F9" s="283"/>
      <c r="G9" s="279"/>
      <c r="H9" s="279"/>
      <c r="I9" s="284"/>
      <c r="J9" s="285"/>
      <c r="K9" s="285"/>
      <c r="L9" s="285"/>
      <c r="M9" s="285"/>
      <c r="N9" s="285"/>
      <c r="O9" s="285"/>
      <c r="P9" s="285">
        <f>+E13+E18+E21+E30</f>
        <v>70687830.17999999</v>
      </c>
    </row>
    <row r="10" spans="1:16" ht="13.5" customHeight="1">
      <c r="A10" s="286" t="s">
        <v>40</v>
      </c>
      <c r="B10" s="99">
        <v>3578023.38</v>
      </c>
      <c r="C10" s="331">
        <f>1499+1317933.53</f>
        <v>1319432.53</v>
      </c>
      <c r="D10" s="331">
        <v>29880.12</v>
      </c>
      <c r="E10" s="99">
        <f>+B10-C10</f>
        <v>2258590.8499999996</v>
      </c>
      <c r="F10" s="97">
        <f>+E10</f>
        <v>2258590.8499999996</v>
      </c>
      <c r="G10" s="97">
        <v>1289552.41</v>
      </c>
      <c r="H10" s="331">
        <v>29880.12</v>
      </c>
      <c r="I10" s="138">
        <f>+F10-H10</f>
        <v>2228710.7299999995</v>
      </c>
      <c r="J10" s="84"/>
      <c r="K10" s="84"/>
      <c r="L10" s="84"/>
      <c r="M10" s="36"/>
      <c r="N10" s="36">
        <v>2579032.04</v>
      </c>
      <c r="O10" s="36">
        <f>+F10-N10</f>
        <v>-320441.1900000004</v>
      </c>
      <c r="P10" s="36">
        <f>+Q19</f>
        <v>1720814.09</v>
      </c>
    </row>
    <row r="11" spans="1:16" ht="15.75" customHeight="1">
      <c r="A11" s="286" t="s">
        <v>5</v>
      </c>
      <c r="B11" s="99">
        <v>143004</v>
      </c>
      <c r="C11" s="331">
        <v>133370.66</v>
      </c>
      <c r="D11" s="331">
        <v>155.17</v>
      </c>
      <c r="E11" s="99">
        <f>+B11-C11</f>
        <v>9633.339999999997</v>
      </c>
      <c r="F11" s="97">
        <f aca="true" t="shared" si="0" ref="F11:F29">+E11</f>
        <v>9633.339999999997</v>
      </c>
      <c r="G11" s="97">
        <v>133215.49</v>
      </c>
      <c r="H11" s="331">
        <v>155.17</v>
      </c>
      <c r="I11" s="138">
        <f aca="true" t="shared" si="1" ref="I11:I29">+F11-H11</f>
        <v>9478.169999999996</v>
      </c>
      <c r="J11" s="84"/>
      <c r="K11" s="84"/>
      <c r="L11" s="84"/>
      <c r="M11" s="37"/>
      <c r="N11" s="37">
        <v>11952.84</v>
      </c>
      <c r="O11" s="36">
        <f>+F11-N11</f>
        <v>-2319.5000000000036</v>
      </c>
      <c r="P11" s="36">
        <f>SUM(P9:P10)</f>
        <v>72408644.27</v>
      </c>
    </row>
    <row r="12" spans="1:16" ht="28.5" customHeight="1">
      <c r="A12" s="287" t="s">
        <v>6</v>
      </c>
      <c r="B12" s="99">
        <v>2624259.25</v>
      </c>
      <c r="C12" s="361">
        <v>1231178.72</v>
      </c>
      <c r="D12" s="331">
        <v>14020.82</v>
      </c>
      <c r="E12" s="99">
        <f>+B12-C12</f>
        <v>1393080.53</v>
      </c>
      <c r="F12" s="97">
        <f t="shared" si="0"/>
        <v>1393080.53</v>
      </c>
      <c r="G12" s="97">
        <v>1217157.9</v>
      </c>
      <c r="H12" s="331">
        <v>14020.82</v>
      </c>
      <c r="I12" s="138">
        <f t="shared" si="1"/>
        <v>1379059.71</v>
      </c>
      <c r="J12" s="84"/>
      <c r="K12" s="84"/>
      <c r="L12" s="84"/>
      <c r="M12" s="36"/>
      <c r="N12" s="36">
        <v>1609209.54</v>
      </c>
      <c r="O12" s="36">
        <f>+F12-N12</f>
        <v>-216129.01</v>
      </c>
      <c r="P12" s="36"/>
    </row>
    <row r="13" spans="1:25" s="288" customFormat="1" ht="12.75" customHeight="1">
      <c r="A13" s="46" t="s">
        <v>17</v>
      </c>
      <c r="B13" s="98">
        <f>SUM(B10:B12)</f>
        <v>6345286.63</v>
      </c>
      <c r="C13" s="106"/>
      <c r="D13" s="98">
        <f aca="true" t="shared" si="2" ref="D13:I13">SUM(D10:D12)</f>
        <v>44056.11</v>
      </c>
      <c r="E13" s="98">
        <f t="shared" si="2"/>
        <v>3661304.7199999997</v>
      </c>
      <c r="F13" s="98">
        <f t="shared" si="2"/>
        <v>3661304.7199999997</v>
      </c>
      <c r="G13" s="98">
        <f t="shared" si="2"/>
        <v>2639925.8</v>
      </c>
      <c r="H13" s="98">
        <f t="shared" si="2"/>
        <v>44056.11</v>
      </c>
      <c r="I13" s="98">
        <f t="shared" si="2"/>
        <v>3617248.6099999994</v>
      </c>
      <c r="J13" s="40">
        <v>14540121.32</v>
      </c>
      <c r="K13" s="40">
        <f>+'[1]2017 PRESENTACION'!G14+'[1]2017 PRESENTACION'!G19+'[1]2017 PRESENTACION'!G22+'[1]2017 PRESENTACION'!G32</f>
        <v>140334039.43</v>
      </c>
      <c r="L13" s="40">
        <f>+F13+F18+F21+F30</f>
        <v>70687830.17999999</v>
      </c>
      <c r="M13" s="86">
        <f>+K13-L13</f>
        <v>69646209.25000001</v>
      </c>
      <c r="N13" s="40">
        <f>SUM(N10:N12)</f>
        <v>4200194.42</v>
      </c>
      <c r="O13" s="40"/>
      <c r="P13" s="40">
        <f>+I13+I18+I21+I30</f>
        <v>68967016.07</v>
      </c>
      <c r="Q13" s="264"/>
      <c r="R13" s="264"/>
      <c r="S13" s="264"/>
      <c r="T13" s="264"/>
      <c r="U13" s="264"/>
      <c r="V13" s="264"/>
      <c r="W13" s="264"/>
      <c r="X13" s="264"/>
      <c r="Y13" s="264"/>
    </row>
    <row r="14" spans="1:25" s="288" customFormat="1" ht="18" customHeight="1">
      <c r="A14" s="289" t="s">
        <v>8</v>
      </c>
      <c r="B14" s="119"/>
      <c r="C14" s="105">
        <f>+B14</f>
        <v>0</v>
      </c>
      <c r="D14" s="119"/>
      <c r="E14" s="99"/>
      <c r="F14" s="97"/>
      <c r="G14" s="130"/>
      <c r="H14" s="119"/>
      <c r="I14" s="138">
        <f t="shared" si="1"/>
        <v>0</v>
      </c>
      <c r="J14" s="292"/>
      <c r="K14" s="292">
        <f>+'[1]2017 PRESENTACION'!H14+'[1]2017 PRESENTACION'!H19+'[1]2017 PRESENTACION'!H22+'[1]2017 PRESENTACION'!H32</f>
        <v>18552331.136700004</v>
      </c>
      <c r="L14" s="292">
        <f>+H13+H18+H21+H30</f>
        <v>1720814.11</v>
      </c>
      <c r="M14" s="292">
        <f>+K14-L14</f>
        <v>16831517.026700005</v>
      </c>
      <c r="N14" s="292"/>
      <c r="O14" s="292"/>
      <c r="P14" s="292">
        <f>+P13-P21</f>
        <v>-77336297.93</v>
      </c>
      <c r="Q14" s="264"/>
      <c r="R14" s="264"/>
      <c r="S14" s="264"/>
      <c r="T14" s="264"/>
      <c r="U14" s="264"/>
      <c r="V14" s="264"/>
      <c r="W14" s="264"/>
      <c r="X14" s="264"/>
      <c r="Y14" s="264"/>
    </row>
    <row r="15" spans="1:16" ht="15">
      <c r="A15" s="293" t="s">
        <v>9</v>
      </c>
      <c r="B15" s="99">
        <v>97890265.2</v>
      </c>
      <c r="C15" s="331">
        <v>75232152.01</v>
      </c>
      <c r="D15" s="331">
        <v>718555.79</v>
      </c>
      <c r="E15" s="99">
        <f>+B15-C15</f>
        <v>22658113.189999998</v>
      </c>
      <c r="F15" s="97">
        <f t="shared" si="0"/>
        <v>22658113.189999998</v>
      </c>
      <c r="G15" s="99">
        <v>74513596.22</v>
      </c>
      <c r="H15" s="331">
        <v>718555.79</v>
      </c>
      <c r="I15" s="138">
        <f t="shared" si="1"/>
        <v>21939557.4</v>
      </c>
      <c r="J15" s="36"/>
      <c r="K15" s="36"/>
      <c r="L15" s="36"/>
      <c r="M15" s="36">
        <f>SUM(M13:M14)</f>
        <v>86477726.27670002</v>
      </c>
      <c r="N15" s="36">
        <v>30782787.66</v>
      </c>
      <c r="O15" s="36">
        <f>+F15-N15</f>
        <v>-8124674.4700000025</v>
      </c>
      <c r="P15" s="36"/>
    </row>
    <row r="16" spans="1:19" ht="15">
      <c r="A16" s="286" t="s">
        <v>10</v>
      </c>
      <c r="B16" s="99">
        <v>38110795.67</v>
      </c>
      <c r="C16" s="331">
        <v>29554509.46</v>
      </c>
      <c r="D16" s="331">
        <v>434579.19</v>
      </c>
      <c r="E16" s="99">
        <f>+B16-C16</f>
        <v>8556286.21</v>
      </c>
      <c r="F16" s="97">
        <f t="shared" si="0"/>
        <v>8556286.21</v>
      </c>
      <c r="G16" s="99">
        <v>29134899.63</v>
      </c>
      <c r="H16" s="331">
        <v>434579.19</v>
      </c>
      <c r="I16" s="138">
        <f t="shared" si="1"/>
        <v>8121707.0200000005</v>
      </c>
      <c r="J16" s="36"/>
      <c r="K16" s="36"/>
      <c r="L16" s="36"/>
      <c r="M16" s="36"/>
      <c r="N16" s="36">
        <v>7135663.5</v>
      </c>
      <c r="O16" s="36">
        <f>+F16-N16</f>
        <v>1420622.710000001</v>
      </c>
      <c r="P16" s="36"/>
      <c r="S16" s="294">
        <v>70628660.71</v>
      </c>
    </row>
    <row r="17" spans="1:19" ht="15">
      <c r="A17" s="286" t="s">
        <v>11</v>
      </c>
      <c r="B17" s="99">
        <f>264629.48+60736.67</f>
        <v>325366.14999999997</v>
      </c>
      <c r="C17" s="331">
        <v>291573.48</v>
      </c>
      <c r="D17" s="331">
        <v>3551.38</v>
      </c>
      <c r="E17" s="99">
        <f>+B17-C17</f>
        <v>33792.669999999984</v>
      </c>
      <c r="F17" s="97">
        <f t="shared" si="0"/>
        <v>33792.669999999984</v>
      </c>
      <c r="G17" s="99">
        <v>215381.11</v>
      </c>
      <c r="H17" s="331">
        <v>3551.38</v>
      </c>
      <c r="I17" s="138">
        <f t="shared" si="1"/>
        <v>30241.289999999983</v>
      </c>
      <c r="J17" s="36"/>
      <c r="K17" s="36"/>
      <c r="L17" s="36"/>
      <c r="M17" s="36"/>
      <c r="N17" s="36">
        <v>191451.1</v>
      </c>
      <c r="O17" s="36">
        <f>+F17-N17</f>
        <v>-157658.43000000002</v>
      </c>
      <c r="P17" s="36"/>
      <c r="S17" s="294">
        <f>+S16-S19</f>
        <v>1589003.5199999958</v>
      </c>
    </row>
    <row r="18" spans="1:25" s="288" customFormat="1" ht="28.5">
      <c r="A18" s="46" t="s">
        <v>17</v>
      </c>
      <c r="B18" s="98">
        <f>SUM(B15:B17)</f>
        <v>136326427.02</v>
      </c>
      <c r="C18" s="98">
        <f>SUM(C10:C17)</f>
        <v>107762216.86</v>
      </c>
      <c r="D18" s="98">
        <f aca="true" t="shared" si="3" ref="D18:I18">SUM(D15:D17)</f>
        <v>1156686.3599999999</v>
      </c>
      <c r="E18" s="98">
        <f t="shared" si="3"/>
        <v>31248192.07</v>
      </c>
      <c r="F18" s="98">
        <f t="shared" si="3"/>
        <v>31248192.07</v>
      </c>
      <c r="G18" s="98">
        <f t="shared" si="3"/>
        <v>103863876.96</v>
      </c>
      <c r="H18" s="98">
        <f t="shared" si="3"/>
        <v>1156686.3599999999</v>
      </c>
      <c r="I18" s="98">
        <f t="shared" si="3"/>
        <v>30091505.709999997</v>
      </c>
      <c r="J18" s="40">
        <v>38930868.09</v>
      </c>
      <c r="K18" s="40"/>
      <c r="L18" s="40"/>
      <c r="M18" s="40" t="e">
        <f>+M15+'[1]2017 PRESENTACION'!J44</f>
        <v>#REF!</v>
      </c>
      <c r="N18" s="40">
        <f>SUM(N15:N17)</f>
        <v>38109902.26</v>
      </c>
      <c r="O18" s="40"/>
      <c r="P18" s="295" t="s">
        <v>415</v>
      </c>
      <c r="Q18" s="295" t="s">
        <v>416</v>
      </c>
      <c r="R18" s="295" t="s">
        <v>417</v>
      </c>
      <c r="S18" s="295" t="s">
        <v>41</v>
      </c>
      <c r="T18" s="264"/>
      <c r="U18" s="264"/>
      <c r="V18" s="264"/>
      <c r="W18" s="264"/>
      <c r="X18" s="264"/>
      <c r="Y18" s="264"/>
    </row>
    <row r="19" spans="1:25" s="288" customFormat="1" ht="17.25" customHeight="1">
      <c r="A19" s="296" t="s">
        <v>42</v>
      </c>
      <c r="B19" s="119"/>
      <c r="C19" s="105"/>
      <c r="D19" s="119"/>
      <c r="E19" s="99"/>
      <c r="F19" s="97"/>
      <c r="G19" s="130"/>
      <c r="H19" s="119"/>
      <c r="I19" s="138"/>
      <c r="J19" s="292"/>
      <c r="K19" s="292"/>
      <c r="L19" s="292"/>
      <c r="M19" s="292"/>
      <c r="N19" s="292"/>
      <c r="O19" s="292"/>
      <c r="P19" s="297">
        <v>216991144.18</v>
      </c>
      <c r="Q19" s="298">
        <v>1720814.09</v>
      </c>
      <c r="R19" s="298">
        <v>146230672.9</v>
      </c>
      <c r="S19" s="298">
        <f>+P19-Q19-R19</f>
        <v>69039657.19</v>
      </c>
      <c r="T19" s="299"/>
      <c r="U19" s="300"/>
      <c r="V19" s="264"/>
      <c r="W19" s="264"/>
      <c r="X19" s="264"/>
      <c r="Y19" s="264"/>
    </row>
    <row r="20" spans="1:20" ht="15">
      <c r="A20" s="301" t="s">
        <v>12</v>
      </c>
      <c r="B20" s="99">
        <f>1843770.46+4500+1995303.82</f>
        <v>3843574.2800000003</v>
      </c>
      <c r="C20" s="331">
        <v>1677919.64</v>
      </c>
      <c r="D20" s="331">
        <f>33254.75+7753.6</f>
        <v>41008.35</v>
      </c>
      <c r="E20" s="99">
        <f>+B20-C20</f>
        <v>2165654.6400000006</v>
      </c>
      <c r="F20" s="97">
        <f t="shared" si="0"/>
        <v>2165654.6400000006</v>
      </c>
      <c r="G20" s="99">
        <v>1670166.03</v>
      </c>
      <c r="H20" s="331">
        <f>33254.75+7753.6</f>
        <v>41008.35</v>
      </c>
      <c r="I20" s="138">
        <f t="shared" si="1"/>
        <v>2124646.2900000005</v>
      </c>
      <c r="J20" s="36"/>
      <c r="K20" s="36"/>
      <c r="L20" s="36"/>
      <c r="M20" s="36" t="e">
        <f>+M18-M19</f>
        <v>#REF!</v>
      </c>
      <c r="N20" s="36">
        <v>133985.35</v>
      </c>
      <c r="O20" s="125">
        <f>+F20-N20</f>
        <v>2031669.2900000005</v>
      </c>
      <c r="P20" s="297">
        <f>+F13+F18+F21+F30</f>
        <v>70687830.17999999</v>
      </c>
      <c r="Q20" s="297">
        <f>+H13+H18+H21+H30</f>
        <v>1720814.11</v>
      </c>
      <c r="R20" s="297">
        <f>+C13+C18+C21+C30</f>
        <v>146303313.93</v>
      </c>
      <c r="S20" s="298"/>
      <c r="T20" s="265"/>
    </row>
    <row r="21" spans="1:25" s="288" customFormat="1" ht="13.5" customHeight="1">
      <c r="A21" s="46" t="s">
        <v>17</v>
      </c>
      <c r="B21" s="98">
        <f aca="true" t="shared" si="4" ref="B21:I21">SUM(B20)</f>
        <v>3843574.2800000003</v>
      </c>
      <c r="C21" s="107">
        <f t="shared" si="4"/>
        <v>1677919.64</v>
      </c>
      <c r="D21" s="98">
        <f t="shared" si="4"/>
        <v>41008.35</v>
      </c>
      <c r="E21" s="98">
        <f t="shared" si="4"/>
        <v>2165654.6400000006</v>
      </c>
      <c r="F21" s="98">
        <f t="shared" si="4"/>
        <v>2165654.6400000006</v>
      </c>
      <c r="G21" s="98">
        <f t="shared" si="4"/>
        <v>1670166.03</v>
      </c>
      <c r="H21" s="98">
        <f t="shared" si="4"/>
        <v>41008.35</v>
      </c>
      <c r="I21" s="98">
        <f t="shared" si="4"/>
        <v>2124646.2900000005</v>
      </c>
      <c r="J21" s="40">
        <v>702879.37</v>
      </c>
      <c r="K21" s="40"/>
      <c r="L21" s="40"/>
      <c r="M21" s="40"/>
      <c r="N21" s="40">
        <f>SUM(N20)</f>
        <v>133985.35</v>
      </c>
      <c r="O21" s="40"/>
      <c r="P21" s="100">
        <f>+P19-P20</f>
        <v>146303314</v>
      </c>
      <c r="Q21" s="298">
        <f>+Q19-Q20</f>
        <v>-0.02000000001862645</v>
      </c>
      <c r="R21" s="298">
        <f>+R19-R20</f>
        <v>-72641.03000000119</v>
      </c>
      <c r="S21" s="298">
        <f>+Q21-R21</f>
        <v>72641.01000000117</v>
      </c>
      <c r="T21" s="264"/>
      <c r="U21" s="264"/>
      <c r="V21" s="264"/>
      <c r="W21" s="264"/>
      <c r="X21" s="264"/>
      <c r="Y21" s="264"/>
    </row>
    <row r="22" spans="1:25" s="288" customFormat="1" ht="16.5" customHeight="1">
      <c r="A22" s="302" t="s">
        <v>43</v>
      </c>
      <c r="B22" s="119"/>
      <c r="C22" s="105"/>
      <c r="D22" s="119"/>
      <c r="E22" s="99">
        <f aca="true" t="shared" si="5" ref="E22:E29">+B22-C22</f>
        <v>0</v>
      </c>
      <c r="F22" s="97">
        <f t="shared" si="0"/>
        <v>0</v>
      </c>
      <c r="G22" s="130"/>
      <c r="H22" s="119"/>
      <c r="I22" s="138">
        <f t="shared" si="1"/>
        <v>0</v>
      </c>
      <c r="J22" s="292"/>
      <c r="K22" s="292"/>
      <c r="L22" s="292"/>
      <c r="M22" s="292"/>
      <c r="N22" s="292"/>
      <c r="O22" s="292"/>
      <c r="P22" s="292"/>
      <c r="Q22" s="264"/>
      <c r="R22" s="264"/>
      <c r="S22" s="264"/>
      <c r="T22" s="264"/>
      <c r="U22" s="264"/>
      <c r="V22" s="264"/>
      <c r="W22" s="264"/>
      <c r="X22" s="264"/>
      <c r="Y22" s="264"/>
    </row>
    <row r="23" spans="1:18" ht="12.75" customHeight="1">
      <c r="A23" s="293" t="s">
        <v>16</v>
      </c>
      <c r="B23" s="99">
        <v>19672926.11</v>
      </c>
      <c r="C23" s="331">
        <v>8523647.11</v>
      </c>
      <c r="D23" s="331">
        <v>147276.14</v>
      </c>
      <c r="E23" s="99">
        <f t="shared" si="5"/>
        <v>11149279</v>
      </c>
      <c r="F23" s="97">
        <f t="shared" si="0"/>
        <v>11149279</v>
      </c>
      <c r="G23" s="99">
        <v>8376370.96</v>
      </c>
      <c r="H23" s="331">
        <v>147276.14</v>
      </c>
      <c r="I23" s="138">
        <f t="shared" si="1"/>
        <v>11002002.86</v>
      </c>
      <c r="J23" s="36"/>
      <c r="K23" s="36"/>
      <c r="L23" s="36"/>
      <c r="M23" s="36"/>
      <c r="N23" s="36">
        <v>11250193.93</v>
      </c>
      <c r="O23" s="36">
        <f>+F23-N23</f>
        <v>-100914.9299999997</v>
      </c>
      <c r="P23" s="36"/>
      <c r="Q23" s="294"/>
      <c r="R23" s="265"/>
    </row>
    <row r="24" spans="1:18" ht="12.75" customHeight="1">
      <c r="A24" s="286" t="s">
        <v>44</v>
      </c>
      <c r="B24" s="99">
        <v>25596500.45</v>
      </c>
      <c r="C24" s="331">
        <v>12581013.15</v>
      </c>
      <c r="D24" s="331">
        <v>155914.04</v>
      </c>
      <c r="E24" s="99">
        <f t="shared" si="5"/>
        <v>13015487.299999999</v>
      </c>
      <c r="F24" s="97">
        <f t="shared" si="0"/>
        <v>13015487.299999999</v>
      </c>
      <c r="G24" s="99">
        <v>12425215.67</v>
      </c>
      <c r="H24" s="331">
        <v>155914.04</v>
      </c>
      <c r="I24" s="138">
        <f t="shared" si="1"/>
        <v>12859573.26</v>
      </c>
      <c r="J24" s="36"/>
      <c r="K24" s="36"/>
      <c r="L24" s="36"/>
      <c r="M24" s="36">
        <v>8325855.55</v>
      </c>
      <c r="N24" s="36">
        <v>12270302.42</v>
      </c>
      <c r="O24" s="36">
        <f aca="true" t="shared" si="6" ref="O24:O29">+F24-N24</f>
        <v>745184.879999999</v>
      </c>
      <c r="P24" s="36">
        <f>+F18+F13+F21+F30</f>
        <v>70687830.17999999</v>
      </c>
      <c r="Q24" s="294"/>
      <c r="R24" s="265"/>
    </row>
    <row r="25" spans="1:16" ht="12.75" customHeight="1">
      <c r="A25" s="286" t="s">
        <v>45</v>
      </c>
      <c r="B25" s="99">
        <v>8755671.28</v>
      </c>
      <c r="C25" s="331">
        <v>4053616.8</v>
      </c>
      <c r="D25" s="331">
        <v>58080.57</v>
      </c>
      <c r="E25" s="99">
        <f t="shared" si="5"/>
        <v>4702054.4799999995</v>
      </c>
      <c r="F25" s="97">
        <f t="shared" si="0"/>
        <v>4702054.4799999995</v>
      </c>
      <c r="G25" s="99">
        <v>3995735.98</v>
      </c>
      <c r="H25" s="331">
        <v>58080.57</v>
      </c>
      <c r="I25" s="138">
        <f t="shared" si="1"/>
        <v>4643973.909999999</v>
      </c>
      <c r="J25" s="36"/>
      <c r="K25" s="36"/>
      <c r="L25" s="36"/>
      <c r="M25" s="36"/>
      <c r="N25" s="36">
        <v>5113248.44</v>
      </c>
      <c r="O25" s="36">
        <f t="shared" si="6"/>
        <v>-411193.9600000009</v>
      </c>
      <c r="P25" s="36">
        <f>+H13+H18+H21+H30</f>
        <v>1720814.11</v>
      </c>
    </row>
    <row r="26" spans="1:18" ht="15">
      <c r="A26" s="286" t="s">
        <v>46</v>
      </c>
      <c r="B26" s="99">
        <f>144182.83+1500</f>
        <v>145682.83</v>
      </c>
      <c r="C26" s="331">
        <v>14503.75</v>
      </c>
      <c r="D26" s="99">
        <v>290.08</v>
      </c>
      <c r="E26" s="99">
        <f t="shared" si="5"/>
        <v>131179.08</v>
      </c>
      <c r="F26" s="97">
        <f t="shared" si="0"/>
        <v>131179.08</v>
      </c>
      <c r="G26" s="99">
        <v>14213.68</v>
      </c>
      <c r="H26" s="99">
        <v>290.08</v>
      </c>
      <c r="I26" s="138">
        <f t="shared" si="1"/>
        <v>130888.99999999999</v>
      </c>
      <c r="J26" s="36"/>
      <c r="K26" s="36"/>
      <c r="L26" s="36"/>
      <c r="M26" s="36"/>
      <c r="N26" s="36">
        <v>24657.37</v>
      </c>
      <c r="O26" s="36">
        <f t="shared" si="6"/>
        <v>106521.70999999999</v>
      </c>
      <c r="P26" s="36"/>
      <c r="R26" s="265"/>
    </row>
    <row r="27" spans="1:20" ht="16.5" customHeight="1">
      <c r="A27" s="287" t="s">
        <v>13</v>
      </c>
      <c r="B27" s="99">
        <v>3161851.2</v>
      </c>
      <c r="C27" s="331">
        <v>2416716.23</v>
      </c>
      <c r="D27" s="331">
        <v>24916.56</v>
      </c>
      <c r="E27" s="99">
        <f t="shared" si="5"/>
        <v>745134.9700000002</v>
      </c>
      <c r="F27" s="97">
        <f t="shared" si="0"/>
        <v>745134.9700000002</v>
      </c>
      <c r="G27" s="99">
        <v>2391799.68</v>
      </c>
      <c r="H27" s="331">
        <v>24916.56</v>
      </c>
      <c r="I27" s="138">
        <f t="shared" si="1"/>
        <v>720218.4100000001</v>
      </c>
      <c r="J27" s="36"/>
      <c r="K27" s="36"/>
      <c r="L27" s="36"/>
      <c r="M27" s="36"/>
      <c r="N27" s="36">
        <v>1126152.76</v>
      </c>
      <c r="O27" s="36">
        <f t="shared" si="6"/>
        <v>-381017.7899999998</v>
      </c>
      <c r="P27" s="36">
        <f>+I13+I18+I21+I30</f>
        <v>68967016.07</v>
      </c>
      <c r="R27" s="265">
        <f>+R19+Q19</f>
        <v>147951486.99</v>
      </c>
      <c r="S27" s="330"/>
      <c r="T27" s="265">
        <f>+S27+R28</f>
        <v>-69039657.19</v>
      </c>
    </row>
    <row r="28" spans="1:19" ht="15">
      <c r="A28" s="286" t="s">
        <v>14</v>
      </c>
      <c r="B28" s="331">
        <v>2654286.49</v>
      </c>
      <c r="C28" s="331">
        <f>1096344.64+1157032.39</f>
        <v>2253377.03</v>
      </c>
      <c r="D28" s="331">
        <v>44235.89</v>
      </c>
      <c r="E28" s="99">
        <f t="shared" si="5"/>
        <v>400909.4600000004</v>
      </c>
      <c r="F28" s="97">
        <f t="shared" si="0"/>
        <v>400909.4600000004</v>
      </c>
      <c r="G28" s="99">
        <v>2175886.4</v>
      </c>
      <c r="H28" s="331">
        <v>44235.89</v>
      </c>
      <c r="I28" s="138">
        <f t="shared" si="1"/>
        <v>356673.5700000004</v>
      </c>
      <c r="J28" s="36"/>
      <c r="K28" s="36"/>
      <c r="L28" s="36"/>
      <c r="M28" s="36"/>
      <c r="N28" s="36">
        <v>1915496.1</v>
      </c>
      <c r="O28" s="36">
        <f t="shared" si="6"/>
        <v>-1514586.6399999997</v>
      </c>
      <c r="P28" s="36"/>
      <c r="R28" s="265">
        <f>+R27-P19</f>
        <v>-69039657.19</v>
      </c>
      <c r="S28" s="294"/>
    </row>
    <row r="29" spans="1:17" ht="14.25" customHeight="1">
      <c r="A29" s="286" t="s">
        <v>15</v>
      </c>
      <c r="B29" s="99">
        <v>10488937.82</v>
      </c>
      <c r="C29" s="331">
        <v>7020303.36</v>
      </c>
      <c r="D29" s="99">
        <v>48350.01</v>
      </c>
      <c r="E29" s="99">
        <f t="shared" si="5"/>
        <v>3468634.46</v>
      </c>
      <c r="F29" s="97">
        <f t="shared" si="0"/>
        <v>3468634.46</v>
      </c>
      <c r="G29" s="99">
        <v>6971953.35</v>
      </c>
      <c r="H29" s="99">
        <v>48350.01</v>
      </c>
      <c r="I29" s="138">
        <f t="shared" si="1"/>
        <v>3420284.45</v>
      </c>
      <c r="J29" s="36"/>
      <c r="K29" s="36"/>
      <c r="L29" s="36"/>
      <c r="M29" s="36"/>
      <c r="N29" s="36">
        <v>4246096.15</v>
      </c>
      <c r="O29" s="36">
        <f t="shared" si="6"/>
        <v>-777461.6900000004</v>
      </c>
      <c r="P29" s="36">
        <f>+F18+F21+F30</f>
        <v>67026525.45999999</v>
      </c>
      <c r="Q29" s="265"/>
    </row>
    <row r="30" spans="1:18" ht="15" customHeight="1">
      <c r="A30" s="46" t="s">
        <v>17</v>
      </c>
      <c r="B30" s="98">
        <f>SUM(B23:B29)</f>
        <v>70475856.18</v>
      </c>
      <c r="C30" s="106">
        <f>SUM(C23:C29)</f>
        <v>36863177.43</v>
      </c>
      <c r="D30" s="98"/>
      <c r="E30" s="98">
        <f>SUM(E23:E29)</f>
        <v>33612678.74999999</v>
      </c>
      <c r="F30" s="98">
        <f>SUM(F23:F29)</f>
        <v>33612678.74999999</v>
      </c>
      <c r="G30" s="98">
        <f>SUM(G23:G29)</f>
        <v>36351175.72</v>
      </c>
      <c r="H30" s="98">
        <f>SUM(H23:H29)</f>
        <v>479063.2900000001</v>
      </c>
      <c r="I30" s="98">
        <f>SUM(I23:I29)</f>
        <v>33133615.459999997</v>
      </c>
      <c r="J30" s="86">
        <v>67607839.52</v>
      </c>
      <c r="K30" s="86"/>
      <c r="L30" s="86"/>
      <c r="M30" s="40">
        <f>+I13+I18+I21+I30</f>
        <v>68967016.07</v>
      </c>
      <c r="N30" s="40">
        <f>SUM(N23:N29)</f>
        <v>35946147.17000001</v>
      </c>
      <c r="O30" s="40"/>
      <c r="P30" s="40"/>
      <c r="Q30" s="294"/>
      <c r="R30" s="265"/>
    </row>
    <row r="31" spans="1:25" s="288" customFormat="1" ht="14.25">
      <c r="A31" s="303" t="s">
        <v>19</v>
      </c>
      <c r="B31" s="304"/>
      <c r="C31" s="304"/>
      <c r="D31" s="304"/>
      <c r="E31" s="305"/>
      <c r="F31" s="290"/>
      <c r="G31" s="290"/>
      <c r="H31" s="290"/>
      <c r="I31" s="291"/>
      <c r="J31" s="292"/>
      <c r="K31" s="292"/>
      <c r="L31" s="292"/>
      <c r="M31" s="292"/>
      <c r="N31" s="292"/>
      <c r="O31" s="292"/>
      <c r="P31" s="292"/>
      <c r="Q31" s="264"/>
      <c r="R31" s="264"/>
      <c r="S31" s="264"/>
      <c r="T31" s="264"/>
      <c r="U31" s="264"/>
      <c r="V31" s="264"/>
      <c r="W31" s="264"/>
      <c r="X31" s="264"/>
      <c r="Y31" s="264"/>
    </row>
    <row r="32" spans="1:17" s="264" customFormat="1" ht="15">
      <c r="A32" s="286" t="s">
        <v>20</v>
      </c>
      <c r="B32" s="57">
        <v>280965035</v>
      </c>
      <c r="C32" s="306">
        <f>21923757.56+496023.19+496023.19</f>
        <v>22915803.94</v>
      </c>
      <c r="D32" s="306"/>
      <c r="E32" s="271">
        <f>21923757.56+1488069.57</f>
        <v>23411827.13</v>
      </c>
      <c r="F32" s="99">
        <f>+B32</f>
        <v>280965035</v>
      </c>
      <c r="G32" s="99">
        <v>22915803.94</v>
      </c>
      <c r="H32" s="330">
        <v>1404825.18</v>
      </c>
      <c r="I32" s="140">
        <f>+F32-E32</f>
        <v>257553207.87</v>
      </c>
      <c r="J32" s="88">
        <v>61514635.53</v>
      </c>
      <c r="K32" s="87"/>
      <c r="L32" s="87"/>
      <c r="M32" s="59"/>
      <c r="N32" s="59">
        <v>269838819.61</v>
      </c>
      <c r="O32" s="59"/>
      <c r="P32" s="99">
        <f>+F32*0.02</f>
        <v>5619300.7</v>
      </c>
      <c r="Q32" s="330">
        <f>+P32/12</f>
        <v>468275.05833333335</v>
      </c>
    </row>
    <row r="33" spans="1:17" s="264" customFormat="1" ht="12.75">
      <c r="A33" s="286" t="s">
        <v>47</v>
      </c>
      <c r="B33" s="57"/>
      <c r="C33" s="57"/>
      <c r="D33" s="57"/>
      <c r="E33" s="58"/>
      <c r="F33" s="127">
        <f>74203699.82+5106227.02-17487182.67</f>
        <v>61822744.16999999</v>
      </c>
      <c r="G33" s="127"/>
      <c r="H33" s="91" t="s">
        <v>18</v>
      </c>
      <c r="I33" s="141">
        <f>+F33</f>
        <v>61822744.16999999</v>
      </c>
      <c r="J33" s="307">
        <v>289064340.92</v>
      </c>
      <c r="K33" s="87"/>
      <c r="L33" s="87"/>
      <c r="M33" s="59"/>
      <c r="N33" s="59">
        <v>74203699.82</v>
      </c>
      <c r="O33" s="59"/>
      <c r="P33" s="59"/>
      <c r="Q33" s="330">
        <f>+Q32*3</f>
        <v>1404825.175</v>
      </c>
    </row>
    <row r="34" spans="1:16" ht="12.75">
      <c r="A34" s="286" t="s">
        <v>48</v>
      </c>
      <c r="B34" s="60" t="s">
        <v>18</v>
      </c>
      <c r="C34" s="60"/>
      <c r="D34" s="60"/>
      <c r="E34" s="61"/>
      <c r="F34" s="128">
        <v>18653280</v>
      </c>
      <c r="G34" s="272"/>
      <c r="H34" s="123" t="s">
        <v>18</v>
      </c>
      <c r="I34" s="142">
        <f>+F34</f>
        <v>18653280</v>
      </c>
      <c r="J34" s="87">
        <v>3865600.36</v>
      </c>
      <c r="K34" s="88"/>
      <c r="L34" s="88"/>
      <c r="M34" s="62"/>
      <c r="N34" s="62">
        <v>18653280</v>
      </c>
      <c r="O34" s="62"/>
      <c r="P34" s="62"/>
    </row>
    <row r="35" spans="1:16" ht="15">
      <c r="A35" s="46" t="s">
        <v>17</v>
      </c>
      <c r="B35" s="308">
        <f>SUM(B32:B34)</f>
        <v>280965035</v>
      </c>
      <c r="C35" s="308"/>
      <c r="D35" s="308"/>
      <c r="E35" s="308"/>
      <c r="F35" s="274">
        <f>SUM(F32:F34)</f>
        <v>361441059.16999996</v>
      </c>
      <c r="G35" s="274"/>
      <c r="H35" s="98">
        <f>SUM(H32:H34)</f>
        <v>1404825.18</v>
      </c>
      <c r="I35" s="98">
        <f>SUM(I32:I34)</f>
        <v>338029232.03999996</v>
      </c>
      <c r="J35" s="89">
        <f>SUM(J32:J34)</f>
        <v>354444576.81000006</v>
      </c>
      <c r="K35" s="307">
        <f>+F35-J35</f>
        <v>6996482.359999895</v>
      </c>
      <c r="L35" s="307"/>
      <c r="M35" s="309"/>
      <c r="N35" s="309">
        <f>SUM(N32:N34)</f>
        <v>362695799.43</v>
      </c>
      <c r="O35" s="309"/>
      <c r="P35" s="309"/>
    </row>
    <row r="36" spans="1:25" s="288" customFormat="1" ht="15">
      <c r="A36" s="310" t="s">
        <v>21</v>
      </c>
      <c r="B36" s="57"/>
      <c r="C36" s="57"/>
      <c r="D36" s="57"/>
      <c r="E36" s="58"/>
      <c r="F36" s="129"/>
      <c r="G36" s="129"/>
      <c r="H36" s="129"/>
      <c r="I36" s="129"/>
      <c r="J36" s="311"/>
      <c r="K36" s="87"/>
      <c r="L36" s="87"/>
      <c r="M36" s="59"/>
      <c r="N36" s="59"/>
      <c r="O36" s="59"/>
      <c r="P36" s="59"/>
      <c r="Q36" s="264"/>
      <c r="R36" s="264"/>
      <c r="S36" s="264"/>
      <c r="T36" s="264"/>
      <c r="U36" s="264"/>
      <c r="V36" s="264"/>
      <c r="W36" s="264"/>
      <c r="X36" s="264"/>
      <c r="Y36" s="264"/>
    </row>
    <row r="37" spans="1:19" ht="15">
      <c r="A37" s="66" t="s">
        <v>22</v>
      </c>
      <c r="B37" s="34"/>
      <c r="C37" s="34"/>
      <c r="D37" s="34"/>
      <c r="E37" s="35"/>
      <c r="F37" s="130">
        <v>8855894.544</v>
      </c>
      <c r="G37" s="273"/>
      <c r="H37" s="124">
        <f>+F37*20%/12*3</f>
        <v>442794.7272000001</v>
      </c>
      <c r="I37" s="143">
        <f>+F37-H37</f>
        <v>8413099.8168</v>
      </c>
      <c r="J37" s="89"/>
      <c r="K37" s="89"/>
      <c r="L37" s="89"/>
      <c r="M37" s="36"/>
      <c r="N37" s="36">
        <v>10780954.18</v>
      </c>
      <c r="O37" s="36"/>
      <c r="P37" s="36"/>
      <c r="R37" s="265"/>
      <c r="S37" s="265"/>
    </row>
    <row r="38" spans="1:25" s="288" customFormat="1" ht="15.75" thickBot="1">
      <c r="A38" s="312" t="s">
        <v>17</v>
      </c>
      <c r="B38" s="342">
        <f>SUM(B37:B37)</f>
        <v>0</v>
      </c>
      <c r="C38" s="342"/>
      <c r="D38" s="342"/>
      <c r="E38" s="342"/>
      <c r="F38" s="275">
        <f>SUM(F37)</f>
        <v>8855894.544</v>
      </c>
      <c r="G38" s="275"/>
      <c r="H38" s="145">
        <f>SUM(H37:H37)</f>
        <v>442794.7272000001</v>
      </c>
      <c r="I38" s="146">
        <f>SUM(I37:I37)</f>
        <v>8413099.8168</v>
      </c>
      <c r="J38" s="313"/>
      <c r="K38" s="313"/>
      <c r="L38" s="313"/>
      <c r="M38" s="292"/>
      <c r="N38" s="292">
        <f>SUM(N37:N37)</f>
        <v>10780954.18</v>
      </c>
      <c r="O38" s="292"/>
      <c r="P38" s="521" t="s">
        <v>419</v>
      </c>
      <c r="Q38" s="264"/>
      <c r="R38" s="265"/>
      <c r="S38" s="265"/>
      <c r="T38" s="264"/>
      <c r="U38" s="264"/>
      <c r="V38" s="264"/>
      <c r="W38" s="264"/>
      <c r="X38" s="264"/>
      <c r="Y38" s="264"/>
    </row>
    <row r="39" spans="1:19" ht="12.75">
      <c r="A39" s="70" t="s">
        <v>23</v>
      </c>
      <c r="B39" s="314"/>
      <c r="C39" s="314"/>
      <c r="D39" s="314"/>
      <c r="E39" s="315"/>
      <c r="F39" s="314"/>
      <c r="G39" s="314"/>
      <c r="H39" s="314"/>
      <c r="I39" s="109">
        <f>+F13+F18+F21+F30+F35</f>
        <v>432128889.34999996</v>
      </c>
      <c r="J39" s="316"/>
      <c r="K39" s="316"/>
      <c r="L39" s="316"/>
      <c r="N39" s="294">
        <f>+N13+N18+N21+N30+N35</f>
        <v>441086028.63</v>
      </c>
      <c r="O39" s="317"/>
      <c r="P39" s="521"/>
      <c r="Q39" s="318"/>
      <c r="R39" s="317"/>
      <c r="S39" s="317"/>
    </row>
    <row r="40" spans="1:25" s="288" customFormat="1" ht="18" customHeight="1" thickBot="1">
      <c r="A40" s="70" t="s">
        <v>49</v>
      </c>
      <c r="B40" s="314"/>
      <c r="C40" s="314"/>
      <c r="D40" s="314"/>
      <c r="E40" s="315"/>
      <c r="F40" s="314"/>
      <c r="G40" s="314"/>
      <c r="H40" s="314"/>
      <c r="I40" s="108">
        <f>+H13+H18+H21+H30</f>
        <v>1720814.11</v>
      </c>
      <c r="J40" s="316"/>
      <c r="K40" s="316"/>
      <c r="L40" s="316"/>
      <c r="M40" s="264"/>
      <c r="N40" s="264"/>
      <c r="O40" s="317"/>
      <c r="P40" s="343">
        <f>+I40+I43</f>
        <v>2163608.8372</v>
      </c>
      <c r="Q40" s="242"/>
      <c r="R40" s="317"/>
      <c r="S40" s="317"/>
      <c r="T40" s="264"/>
      <c r="U40" s="264"/>
      <c r="V40" s="264"/>
      <c r="W40" s="264"/>
      <c r="X40" s="264"/>
      <c r="Y40" s="264"/>
    </row>
    <row r="41" spans="1:19" ht="14.25" customHeight="1">
      <c r="A41" s="70" t="s">
        <v>50</v>
      </c>
      <c r="B41" s="314"/>
      <c r="C41" s="314"/>
      <c r="D41" s="314"/>
      <c r="E41" s="315"/>
      <c r="F41" s="314"/>
      <c r="G41" s="314"/>
      <c r="H41" s="314"/>
      <c r="I41" s="319">
        <f>+I39-I40</f>
        <v>430408075.23999995</v>
      </c>
      <c r="J41" s="90"/>
      <c r="K41" s="90"/>
      <c r="L41" s="90"/>
      <c r="N41" s="294"/>
      <c r="O41" s="317"/>
      <c r="P41" s="317"/>
      <c r="Q41" s="265"/>
      <c r="R41" s="317"/>
      <c r="S41" s="320"/>
    </row>
    <row r="42" spans="1:20" ht="16.5" customHeight="1">
      <c r="A42" s="70" t="s">
        <v>25</v>
      </c>
      <c r="B42" s="314"/>
      <c r="C42" s="316"/>
      <c r="D42" s="316"/>
      <c r="E42" s="321"/>
      <c r="F42" s="316"/>
      <c r="G42" s="316"/>
      <c r="H42" s="314"/>
      <c r="I42" s="109">
        <f>+F38</f>
        <v>8855894.544</v>
      </c>
      <c r="J42" s="316"/>
      <c r="K42" s="316"/>
      <c r="L42" s="316"/>
      <c r="O42" s="317"/>
      <c r="P42" s="317"/>
      <c r="Q42" s="318">
        <f>+I41+I44</f>
        <v>438821175.05679995</v>
      </c>
      <c r="R42" s="317"/>
      <c r="S42" s="317"/>
      <c r="T42" s="320"/>
    </row>
    <row r="43" spans="1:19" ht="17.25" customHeight="1" thickBot="1">
      <c r="A43" s="70" t="s">
        <v>51</v>
      </c>
      <c r="B43" s="314"/>
      <c r="C43" s="316"/>
      <c r="D43" s="316"/>
      <c r="E43" s="321"/>
      <c r="F43" s="316"/>
      <c r="G43" s="316"/>
      <c r="H43" s="314"/>
      <c r="I43" s="108">
        <f>+H38</f>
        <v>442794.7272000001</v>
      </c>
      <c r="J43" s="316"/>
      <c r="K43" s="316"/>
      <c r="L43" s="316"/>
      <c r="N43" s="294"/>
      <c r="O43" s="317"/>
      <c r="P43" s="320">
        <f>+I39+I42</f>
        <v>440984783.89399993</v>
      </c>
      <c r="Q43" s="318"/>
      <c r="R43" s="317" t="s">
        <v>414</v>
      </c>
      <c r="S43" s="317"/>
    </row>
    <row r="44" spans="1:19" ht="12.75" customHeight="1">
      <c r="A44" s="70" t="s">
        <v>52</v>
      </c>
      <c r="B44" s="314"/>
      <c r="C44" s="316"/>
      <c r="D44" s="316"/>
      <c r="E44" s="321"/>
      <c r="F44" s="316"/>
      <c r="G44" s="316"/>
      <c r="H44" s="314"/>
      <c r="I44" s="319">
        <f>+I42-I43</f>
        <v>8413099.8168</v>
      </c>
      <c r="J44" s="90"/>
      <c r="K44" s="90"/>
      <c r="L44" s="90"/>
      <c r="N44" s="265"/>
      <c r="O44" s="317"/>
      <c r="P44" s="320">
        <f>+I40+I43</f>
        <v>2163608.8372</v>
      </c>
      <c r="Q44" s="318"/>
      <c r="R44" s="317"/>
      <c r="S44" s="317"/>
    </row>
    <row r="45" spans="1:16" ht="15" customHeight="1" thickBot="1">
      <c r="A45" s="76" t="s">
        <v>24</v>
      </c>
      <c r="B45" s="322"/>
      <c r="C45" s="322"/>
      <c r="D45" s="322"/>
      <c r="E45" s="323"/>
      <c r="F45" s="322"/>
      <c r="G45" s="322"/>
      <c r="H45" s="322"/>
      <c r="I45" s="101">
        <f>+I41+I44</f>
        <v>438821175.05679995</v>
      </c>
      <c r="J45" s="90"/>
      <c r="K45" s="90"/>
      <c r="L45" s="90"/>
      <c r="N45" s="265"/>
      <c r="P45" s="265">
        <f>+P43-P44</f>
        <v>438821175.05679995</v>
      </c>
    </row>
    <row r="46" spans="1:25" s="288" customFormat="1" ht="12.75">
      <c r="A46" s="324"/>
      <c r="B46" s="276"/>
      <c r="C46" s="325"/>
      <c r="D46" s="325"/>
      <c r="E46" s="326"/>
      <c r="F46" s="294"/>
      <c r="G46" s="294"/>
      <c r="H46" s="264"/>
      <c r="I46" s="294" t="e">
        <f>+#REF!</f>
        <v>#REF!</v>
      </c>
      <c r="J46" s="264"/>
      <c r="K46" s="264"/>
      <c r="L46" s="264"/>
      <c r="M46" s="264"/>
      <c r="N46" s="265"/>
      <c r="O46" s="264"/>
      <c r="P46" s="294" t="e">
        <f>+#REF!</f>
        <v>#REF!</v>
      </c>
      <c r="Q46" s="264"/>
      <c r="R46" s="264"/>
      <c r="S46" s="264"/>
      <c r="T46" s="264"/>
      <c r="U46" s="264"/>
      <c r="V46" s="264"/>
      <c r="W46" s="264"/>
      <c r="X46" s="264"/>
      <c r="Y46" s="264"/>
    </row>
    <row r="47" spans="1:5" ht="15" customHeight="1">
      <c r="A47" s="82"/>
      <c r="E47" s="327">
        <v>21923757.561388887</v>
      </c>
    </row>
    <row r="48" ht="12.75">
      <c r="A48" s="82"/>
    </row>
    <row r="49" spans="1:5" ht="11.25" customHeight="1">
      <c r="A49" s="82"/>
      <c r="E49" s="327" t="e">
        <f>+#REF!*0.02</f>
        <v>#REF!</v>
      </c>
    </row>
    <row r="50" spans="1:5" ht="16.5" customHeight="1">
      <c r="A50" s="82"/>
      <c r="E50" s="327" t="e">
        <f>+E49*3</f>
        <v>#REF!</v>
      </c>
    </row>
    <row r="51" spans="1:5" ht="16.5" customHeight="1">
      <c r="A51" s="82"/>
      <c r="E51" s="328" t="e">
        <f>+E47+E50</f>
        <v>#REF!</v>
      </c>
    </row>
    <row r="52" spans="1:5" ht="17.25" customHeight="1">
      <c r="A52" s="82"/>
      <c r="E52" s="329"/>
    </row>
    <row r="53" ht="14.25">
      <c r="A53" s="83"/>
    </row>
    <row r="54" ht="14.25">
      <c r="A54" s="83"/>
    </row>
    <row r="55" ht="14.25">
      <c r="A55" s="83"/>
    </row>
    <row r="56" ht="14.25">
      <c r="A56" s="83"/>
    </row>
    <row r="57" ht="14.25">
      <c r="A57" s="11"/>
    </row>
    <row r="58" ht="14.25">
      <c r="A58" s="11"/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7" ht="14.25">
      <c r="A77" s="11"/>
    </row>
    <row r="78" ht="14.25">
      <c r="A78" s="11"/>
    </row>
    <row r="79" ht="14.25">
      <c r="A79" s="11"/>
    </row>
    <row r="80" ht="14.25">
      <c r="A80" s="11"/>
    </row>
    <row r="81" ht="14.25">
      <c r="A81" s="11"/>
    </row>
    <row r="82" ht="14.25">
      <c r="A82" s="11"/>
    </row>
    <row r="83" ht="14.25">
      <c r="A83" s="11"/>
    </row>
    <row r="84" ht="14.25">
      <c r="A84" s="11"/>
    </row>
    <row r="85" ht="14.25">
      <c r="A85" s="11"/>
    </row>
    <row r="86" ht="14.25">
      <c r="A86" s="11"/>
    </row>
    <row r="87" ht="14.25">
      <c r="A87" s="11"/>
    </row>
    <row r="88" ht="14.25">
      <c r="A88" s="11"/>
    </row>
    <row r="89" ht="14.25">
      <c r="A89" s="11"/>
    </row>
    <row r="90" ht="14.25">
      <c r="A90" s="11"/>
    </row>
    <row r="91" ht="14.25">
      <c r="A91" s="11"/>
    </row>
    <row r="92" ht="14.25">
      <c r="A92" s="11"/>
    </row>
    <row r="93" ht="14.25">
      <c r="A93" s="11"/>
    </row>
    <row r="94" ht="14.25">
      <c r="A94" s="11"/>
    </row>
    <row r="95" ht="14.25">
      <c r="A95" s="11"/>
    </row>
    <row r="96" ht="14.25">
      <c r="A96" s="11"/>
    </row>
    <row r="97" ht="14.25">
      <c r="A97" s="11"/>
    </row>
    <row r="98" ht="14.25">
      <c r="A98" s="11"/>
    </row>
    <row r="99" ht="14.25">
      <c r="A99" s="11"/>
    </row>
    <row r="100" ht="14.25">
      <c r="A100" s="11"/>
    </row>
    <row r="101" ht="14.25">
      <c r="A101" s="11"/>
    </row>
    <row r="102" ht="14.25">
      <c r="A102" s="11"/>
    </row>
    <row r="103" ht="14.25">
      <c r="A103" s="11"/>
    </row>
    <row r="104" ht="14.25">
      <c r="A104" s="11"/>
    </row>
    <row r="105" ht="14.25">
      <c r="A105" s="11"/>
    </row>
    <row r="106" ht="14.25">
      <c r="A106" s="11"/>
    </row>
    <row r="107" ht="14.25">
      <c r="A107" s="11"/>
    </row>
    <row r="108" ht="14.25">
      <c r="A108" s="11"/>
    </row>
    <row r="109" ht="14.25">
      <c r="A109" s="11"/>
    </row>
    <row r="110" ht="14.25">
      <c r="A110" s="11"/>
    </row>
    <row r="111" ht="14.25">
      <c r="A111" s="11"/>
    </row>
    <row r="112" ht="14.25">
      <c r="A112" s="11"/>
    </row>
    <row r="113" ht="14.25">
      <c r="A113" s="11"/>
    </row>
    <row r="114" ht="14.25">
      <c r="A114" s="11"/>
    </row>
    <row r="115" ht="14.25">
      <c r="A115" s="11"/>
    </row>
    <row r="116" ht="14.25">
      <c r="A116" s="11"/>
    </row>
    <row r="117" ht="14.25">
      <c r="A117" s="11"/>
    </row>
    <row r="118" ht="14.25">
      <c r="A118" s="11"/>
    </row>
    <row r="119" ht="14.25">
      <c r="A119" s="11"/>
    </row>
    <row r="120" ht="14.25">
      <c r="A120" s="11"/>
    </row>
    <row r="121" ht="14.25">
      <c r="A121" s="11"/>
    </row>
    <row r="122" ht="14.25">
      <c r="A122" s="11"/>
    </row>
    <row r="123" ht="14.25">
      <c r="A123" s="11"/>
    </row>
    <row r="124" ht="14.25">
      <c r="A124" s="11"/>
    </row>
    <row r="125" ht="14.25">
      <c r="A125" s="11"/>
    </row>
    <row r="126" ht="14.25">
      <c r="A126" s="11"/>
    </row>
    <row r="127" ht="14.25">
      <c r="A127" s="11"/>
    </row>
    <row r="128" ht="14.25">
      <c r="A128" s="11"/>
    </row>
    <row r="129" ht="14.25">
      <c r="A129" s="11"/>
    </row>
    <row r="130" ht="14.25">
      <c r="A130" s="11"/>
    </row>
    <row r="131" ht="14.25">
      <c r="A131" s="11"/>
    </row>
    <row r="132" ht="14.25">
      <c r="A132" s="11"/>
    </row>
    <row r="133" ht="14.25">
      <c r="A133" s="11"/>
    </row>
    <row r="134" ht="14.25">
      <c r="A134" s="11"/>
    </row>
    <row r="135" ht="14.25">
      <c r="A135" s="11"/>
    </row>
    <row r="136" ht="14.25">
      <c r="A136" s="11"/>
    </row>
    <row r="137" ht="14.25">
      <c r="A137" s="11"/>
    </row>
    <row r="138" ht="14.25">
      <c r="A138" s="11"/>
    </row>
    <row r="139" ht="14.25">
      <c r="A139" s="11"/>
    </row>
    <row r="140" ht="14.25">
      <c r="A140" s="11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4.25">
      <c r="A223" s="11"/>
    </row>
    <row r="224" ht="14.25">
      <c r="A224" s="11"/>
    </row>
    <row r="225" ht="14.25">
      <c r="A225" s="11"/>
    </row>
    <row r="226" ht="14.25">
      <c r="A226" s="11"/>
    </row>
    <row r="227" ht="14.25">
      <c r="A227" s="11"/>
    </row>
    <row r="228" ht="14.25">
      <c r="A228" s="11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  <row r="255" ht="14.25">
      <c r="A255" s="11"/>
    </row>
    <row r="256" ht="14.25">
      <c r="A256" s="11"/>
    </row>
    <row r="257" ht="14.25">
      <c r="A257" s="11"/>
    </row>
    <row r="258" ht="14.25">
      <c r="A258" s="11"/>
    </row>
    <row r="259" ht="14.25">
      <c r="A259" s="11"/>
    </row>
    <row r="260" ht="14.25">
      <c r="A260" s="11"/>
    </row>
    <row r="261" ht="14.25">
      <c r="A261" s="11"/>
    </row>
    <row r="262" ht="14.25">
      <c r="A262" s="11"/>
    </row>
    <row r="263" ht="14.25">
      <c r="A263" s="11"/>
    </row>
    <row r="264" ht="14.25">
      <c r="A264" s="11"/>
    </row>
    <row r="265" ht="14.25">
      <c r="A265" s="11"/>
    </row>
    <row r="266" ht="14.25">
      <c r="A266" s="11"/>
    </row>
    <row r="267" ht="14.25">
      <c r="A267" s="11"/>
    </row>
    <row r="268" ht="14.25">
      <c r="A268" s="11"/>
    </row>
    <row r="269" ht="14.25">
      <c r="A269" s="11"/>
    </row>
    <row r="270" ht="14.25">
      <c r="A270" s="11"/>
    </row>
    <row r="271" ht="14.25">
      <c r="A271" s="11"/>
    </row>
    <row r="272" ht="14.25">
      <c r="A272" s="11"/>
    </row>
    <row r="273" ht="14.25">
      <c r="A273" s="11"/>
    </row>
    <row r="274" ht="14.25">
      <c r="A274" s="11"/>
    </row>
    <row r="275" ht="14.25">
      <c r="A275" s="11"/>
    </row>
    <row r="276" ht="14.25">
      <c r="A276" s="11"/>
    </row>
    <row r="277" ht="14.25">
      <c r="A277" s="11"/>
    </row>
    <row r="278" ht="14.25">
      <c r="A278" s="11"/>
    </row>
    <row r="279" ht="14.25">
      <c r="A279" s="11"/>
    </row>
    <row r="280" ht="14.25">
      <c r="A280" s="11"/>
    </row>
    <row r="281" ht="14.25">
      <c r="A281" s="11"/>
    </row>
    <row r="282" ht="14.25">
      <c r="A282" s="11"/>
    </row>
    <row r="283" ht="14.25">
      <c r="A283" s="11"/>
    </row>
    <row r="284" ht="14.25">
      <c r="A284" s="11"/>
    </row>
    <row r="285" ht="14.25">
      <c r="A285" s="11"/>
    </row>
    <row r="286" ht="14.25">
      <c r="A286" s="11"/>
    </row>
    <row r="287" ht="14.25">
      <c r="A287" s="11"/>
    </row>
    <row r="288" ht="14.25">
      <c r="A288" s="11"/>
    </row>
    <row r="289" ht="14.25">
      <c r="A289" s="11"/>
    </row>
    <row r="290" ht="14.25">
      <c r="A290" s="11"/>
    </row>
    <row r="291" ht="14.25">
      <c r="A291" s="11"/>
    </row>
    <row r="292" ht="14.25">
      <c r="A292" s="11"/>
    </row>
    <row r="293" ht="14.25">
      <c r="A293" s="11"/>
    </row>
    <row r="294" ht="14.25">
      <c r="A294" s="11"/>
    </row>
    <row r="295" ht="14.25">
      <c r="A295" s="11"/>
    </row>
    <row r="296" ht="14.25">
      <c r="A296" s="11"/>
    </row>
    <row r="297" ht="14.25">
      <c r="A297" s="11"/>
    </row>
    <row r="298" ht="14.25">
      <c r="A298" s="11"/>
    </row>
    <row r="299" ht="14.25">
      <c r="A299" s="11"/>
    </row>
    <row r="300" ht="14.25">
      <c r="A300" s="11"/>
    </row>
    <row r="301" ht="14.25">
      <c r="A301" s="11"/>
    </row>
    <row r="302" ht="14.25">
      <c r="A302" s="11"/>
    </row>
    <row r="303" ht="14.25">
      <c r="A303" s="11"/>
    </row>
    <row r="304" ht="14.25">
      <c r="A304" s="11"/>
    </row>
    <row r="305" ht="14.25">
      <c r="A305" s="11"/>
    </row>
    <row r="306" ht="14.25">
      <c r="A306" s="11"/>
    </row>
    <row r="307" ht="14.25">
      <c r="A307" s="11"/>
    </row>
    <row r="308" ht="14.25">
      <c r="A308" s="11"/>
    </row>
    <row r="309" ht="14.25">
      <c r="A309" s="11"/>
    </row>
    <row r="310" ht="14.25">
      <c r="A310" s="11"/>
    </row>
    <row r="311" ht="14.25">
      <c r="A311" s="11"/>
    </row>
    <row r="312" ht="14.25">
      <c r="A312" s="11"/>
    </row>
    <row r="313" ht="14.25">
      <c r="A313" s="11"/>
    </row>
    <row r="314" ht="14.25">
      <c r="A314" s="11"/>
    </row>
    <row r="315" ht="14.25">
      <c r="A315" s="11"/>
    </row>
    <row r="316" ht="14.25">
      <c r="A316" s="11"/>
    </row>
    <row r="317" ht="14.25">
      <c r="A317" s="11"/>
    </row>
    <row r="318" ht="14.25">
      <c r="A318" s="11"/>
    </row>
    <row r="319" ht="14.25">
      <c r="A319" s="11"/>
    </row>
    <row r="320" ht="14.25">
      <c r="A320" s="11"/>
    </row>
    <row r="321" ht="14.25">
      <c r="A321" s="11"/>
    </row>
    <row r="322" ht="14.25">
      <c r="A322" s="11"/>
    </row>
    <row r="323" ht="14.25">
      <c r="A323" s="11"/>
    </row>
    <row r="324" ht="14.25">
      <c r="A324" s="11"/>
    </row>
    <row r="325" ht="14.25">
      <c r="A325" s="11"/>
    </row>
    <row r="326" ht="14.25">
      <c r="A326" s="11"/>
    </row>
    <row r="327" ht="14.25">
      <c r="A327" s="11"/>
    </row>
    <row r="328" ht="14.25">
      <c r="A328" s="11"/>
    </row>
    <row r="329" ht="14.25">
      <c r="A329" s="11"/>
    </row>
    <row r="330" ht="14.25">
      <c r="A330" s="11"/>
    </row>
    <row r="331" ht="14.25">
      <c r="A331" s="11"/>
    </row>
    <row r="332" ht="14.25">
      <c r="A332" s="11"/>
    </row>
    <row r="333" ht="14.25">
      <c r="A333" s="11"/>
    </row>
    <row r="334" ht="14.25">
      <c r="A334" s="11"/>
    </row>
    <row r="335" ht="14.25">
      <c r="A335" s="11"/>
    </row>
    <row r="336" ht="14.25">
      <c r="A336" s="11"/>
    </row>
    <row r="337" ht="14.25">
      <c r="A337" s="11"/>
    </row>
    <row r="338" ht="14.25">
      <c r="A338" s="11"/>
    </row>
    <row r="339" ht="14.25">
      <c r="A339" s="11"/>
    </row>
    <row r="340" ht="14.25">
      <c r="A340" s="11"/>
    </row>
    <row r="341" ht="14.25">
      <c r="A341" s="11"/>
    </row>
    <row r="342" ht="14.25">
      <c r="A342" s="11"/>
    </row>
    <row r="343" ht="14.25">
      <c r="A343" s="11"/>
    </row>
    <row r="344" ht="14.25">
      <c r="A344" s="11"/>
    </row>
    <row r="345" ht="14.25">
      <c r="A345" s="11"/>
    </row>
    <row r="346" ht="14.25">
      <c r="A346" s="11"/>
    </row>
    <row r="347" ht="14.25">
      <c r="A347" s="11"/>
    </row>
    <row r="348" ht="14.25">
      <c r="A348" s="11"/>
    </row>
    <row r="349" ht="14.25">
      <c r="A349" s="11"/>
    </row>
    <row r="350" ht="14.25">
      <c r="A350" s="11"/>
    </row>
    <row r="351" ht="14.25">
      <c r="A351" s="11"/>
    </row>
    <row r="352" ht="14.25">
      <c r="A352" s="11"/>
    </row>
    <row r="353" ht="14.25">
      <c r="A353" s="11"/>
    </row>
    <row r="354" ht="14.25">
      <c r="A354" s="11"/>
    </row>
    <row r="355" ht="14.25">
      <c r="A355" s="11"/>
    </row>
    <row r="356" ht="14.25">
      <c r="A356" s="11"/>
    </row>
    <row r="357" ht="14.25">
      <c r="A357" s="11"/>
    </row>
    <row r="358" ht="14.25">
      <c r="A358" s="11"/>
    </row>
    <row r="359" ht="14.25">
      <c r="A359" s="11"/>
    </row>
    <row r="360" ht="14.25">
      <c r="A360" s="11"/>
    </row>
    <row r="361" ht="14.25">
      <c r="A361" s="11"/>
    </row>
    <row r="362" ht="14.25">
      <c r="A362" s="11"/>
    </row>
    <row r="363" ht="14.25">
      <c r="A363" s="11"/>
    </row>
    <row r="364" ht="14.25">
      <c r="A364" s="11"/>
    </row>
    <row r="365" ht="14.25">
      <c r="A365" s="11"/>
    </row>
    <row r="366" ht="14.25">
      <c r="A366" s="11"/>
    </row>
    <row r="367" ht="14.25">
      <c r="A367" s="11"/>
    </row>
    <row r="368" ht="14.25">
      <c r="A368" s="11"/>
    </row>
    <row r="369" ht="14.25">
      <c r="A369" s="11"/>
    </row>
    <row r="370" ht="14.25">
      <c r="A370" s="11"/>
    </row>
    <row r="371" ht="14.25">
      <c r="A371" s="11"/>
    </row>
    <row r="372" ht="14.25">
      <c r="A372" s="11"/>
    </row>
    <row r="373" ht="14.25">
      <c r="A373" s="11"/>
    </row>
    <row r="374" ht="14.25">
      <c r="A374" s="11"/>
    </row>
    <row r="375" ht="14.25">
      <c r="A375" s="11"/>
    </row>
    <row r="376" ht="14.25">
      <c r="A376" s="11"/>
    </row>
    <row r="377" ht="14.25">
      <c r="A377" s="11"/>
    </row>
    <row r="378" ht="14.25">
      <c r="A378" s="11"/>
    </row>
    <row r="379" ht="14.25">
      <c r="A379" s="11"/>
    </row>
    <row r="380" ht="14.25">
      <c r="A380" s="11"/>
    </row>
    <row r="381" ht="14.25">
      <c r="A381" s="11"/>
    </row>
    <row r="382" ht="14.25">
      <c r="A382" s="11"/>
    </row>
    <row r="383" ht="14.25">
      <c r="A383" s="11"/>
    </row>
    <row r="384" ht="14.25">
      <c r="A384" s="11"/>
    </row>
    <row r="385" ht="14.25">
      <c r="A385" s="11"/>
    </row>
    <row r="386" ht="14.25">
      <c r="A386" s="11"/>
    </row>
    <row r="387" ht="14.25">
      <c r="A387" s="11"/>
    </row>
    <row r="388" ht="14.25">
      <c r="A388" s="11"/>
    </row>
    <row r="389" ht="14.25">
      <c r="A389" s="11"/>
    </row>
    <row r="390" ht="14.25">
      <c r="A390" s="11"/>
    </row>
    <row r="391" ht="14.25">
      <c r="A391" s="11"/>
    </row>
    <row r="392" ht="14.25">
      <c r="A392" s="11"/>
    </row>
    <row r="393" ht="14.25">
      <c r="A393" s="11"/>
    </row>
    <row r="394" ht="14.25">
      <c r="A394" s="11"/>
    </row>
    <row r="395" ht="14.25">
      <c r="A395" s="11"/>
    </row>
    <row r="396" ht="14.25">
      <c r="A396" s="11"/>
    </row>
    <row r="397" ht="14.25">
      <c r="A397" s="11"/>
    </row>
    <row r="398" ht="14.25">
      <c r="A398" s="11"/>
    </row>
    <row r="399" ht="14.25">
      <c r="A399" s="11"/>
    </row>
    <row r="400" ht="14.25">
      <c r="A400" s="11"/>
    </row>
    <row r="401" ht="14.25">
      <c r="A401" s="11"/>
    </row>
    <row r="402" ht="14.25">
      <c r="A402" s="11"/>
    </row>
    <row r="403" ht="14.25">
      <c r="A403" s="11"/>
    </row>
    <row r="404" ht="14.25">
      <c r="A404" s="11"/>
    </row>
    <row r="405" ht="14.25">
      <c r="A405" s="11"/>
    </row>
    <row r="406" ht="14.25">
      <c r="A406" s="11"/>
    </row>
    <row r="407" ht="14.25">
      <c r="A407" s="11"/>
    </row>
    <row r="408" ht="14.25">
      <c r="A408" s="11"/>
    </row>
    <row r="409" ht="14.25">
      <c r="A409" s="11"/>
    </row>
    <row r="410" ht="14.25">
      <c r="A410" s="11"/>
    </row>
    <row r="411" ht="14.25">
      <c r="A411" s="11"/>
    </row>
    <row r="412" ht="14.25">
      <c r="A412" s="11"/>
    </row>
    <row r="413" ht="14.25">
      <c r="A413" s="11"/>
    </row>
    <row r="414" ht="14.25">
      <c r="A414" s="11"/>
    </row>
    <row r="415" ht="14.25">
      <c r="A415" s="11"/>
    </row>
    <row r="416" ht="14.25">
      <c r="A416" s="11"/>
    </row>
    <row r="417" ht="14.25">
      <c r="A417" s="11"/>
    </row>
    <row r="418" ht="14.25">
      <c r="A418" s="11"/>
    </row>
    <row r="419" ht="14.25">
      <c r="A419" s="11"/>
    </row>
    <row r="420" ht="14.25">
      <c r="A420" s="11"/>
    </row>
    <row r="421" ht="14.25">
      <c r="A421" s="11"/>
    </row>
    <row r="422" ht="14.25">
      <c r="A422" s="11"/>
    </row>
    <row r="423" ht="14.25">
      <c r="A423" s="11"/>
    </row>
    <row r="424" ht="14.25">
      <c r="A424" s="11"/>
    </row>
    <row r="425" ht="14.25">
      <c r="A425" s="11"/>
    </row>
    <row r="426" ht="14.25">
      <c r="A426" s="11"/>
    </row>
    <row r="427" ht="14.25">
      <c r="A427" s="11"/>
    </row>
    <row r="428" ht="14.25">
      <c r="A428" s="11"/>
    </row>
    <row r="429" ht="14.25">
      <c r="A429" s="11"/>
    </row>
    <row r="430" ht="14.25">
      <c r="A430" s="11"/>
    </row>
    <row r="431" ht="14.25">
      <c r="A431" s="11"/>
    </row>
    <row r="432" ht="14.25">
      <c r="A432" s="11"/>
    </row>
    <row r="433" ht="14.25">
      <c r="A433" s="11"/>
    </row>
    <row r="434" ht="14.25">
      <c r="A434" s="11"/>
    </row>
    <row r="435" ht="14.25">
      <c r="A435" s="11"/>
    </row>
    <row r="436" ht="14.25">
      <c r="A436" s="11"/>
    </row>
    <row r="437" ht="14.25">
      <c r="A437" s="11"/>
    </row>
    <row r="438" ht="14.25">
      <c r="A438" s="11"/>
    </row>
    <row r="439" ht="14.25">
      <c r="A439" s="11"/>
    </row>
    <row r="440" ht="14.25">
      <c r="A440" s="11"/>
    </row>
    <row r="441" ht="14.25">
      <c r="A441" s="11"/>
    </row>
    <row r="442" ht="14.25">
      <c r="A442" s="11"/>
    </row>
    <row r="443" ht="14.25">
      <c r="A443" s="11"/>
    </row>
    <row r="444" ht="14.25">
      <c r="A444" s="11"/>
    </row>
    <row r="445" ht="14.25">
      <c r="A445" s="11"/>
    </row>
    <row r="446" ht="14.25">
      <c r="A446" s="11"/>
    </row>
    <row r="447" ht="14.25">
      <c r="A447" s="11"/>
    </row>
    <row r="448" ht="14.25">
      <c r="A448" s="11"/>
    </row>
    <row r="449" ht="14.25">
      <c r="A449" s="11"/>
    </row>
    <row r="450" ht="14.25">
      <c r="A450" s="11"/>
    </row>
    <row r="451" ht="14.25">
      <c r="A451" s="11"/>
    </row>
    <row r="452" ht="14.25">
      <c r="A452" s="11"/>
    </row>
    <row r="453" ht="14.25">
      <c r="A453" s="11"/>
    </row>
    <row r="454" ht="14.25">
      <c r="A454" s="11"/>
    </row>
    <row r="455" ht="14.25">
      <c r="A455" s="11"/>
    </row>
    <row r="456" ht="14.25">
      <c r="A456" s="11"/>
    </row>
    <row r="457" ht="14.25">
      <c r="A457" s="11"/>
    </row>
    <row r="458" ht="14.25">
      <c r="A458" s="11"/>
    </row>
    <row r="459" ht="14.25">
      <c r="A459" s="11"/>
    </row>
    <row r="460" ht="14.25">
      <c r="A460" s="11"/>
    </row>
    <row r="461" ht="14.25">
      <c r="A461" s="11"/>
    </row>
    <row r="462" ht="14.25">
      <c r="A462" s="11"/>
    </row>
    <row r="463" ht="14.25">
      <c r="A463" s="11"/>
    </row>
    <row r="464" ht="14.25">
      <c r="A464" s="11"/>
    </row>
    <row r="465" ht="14.25">
      <c r="A465" s="11"/>
    </row>
    <row r="466" ht="14.25">
      <c r="A466" s="11"/>
    </row>
    <row r="467" ht="14.25">
      <c r="A467" s="11"/>
    </row>
    <row r="468" ht="14.25">
      <c r="A468" s="11"/>
    </row>
    <row r="469" ht="14.25">
      <c r="A469" s="11"/>
    </row>
    <row r="470" ht="14.25">
      <c r="A470" s="11"/>
    </row>
    <row r="471" ht="14.25">
      <c r="A471" s="11"/>
    </row>
    <row r="472" ht="14.25">
      <c r="A472" s="11"/>
    </row>
    <row r="473" ht="14.25">
      <c r="A473" s="11"/>
    </row>
    <row r="474" ht="14.25">
      <c r="A474" s="11"/>
    </row>
    <row r="475" ht="14.25">
      <c r="A475" s="11"/>
    </row>
    <row r="476" ht="14.25">
      <c r="A476" s="11"/>
    </row>
    <row r="477" ht="14.25">
      <c r="A477" s="11"/>
    </row>
    <row r="478" ht="14.25">
      <c r="A478" s="11"/>
    </row>
    <row r="479" ht="14.25">
      <c r="A479" s="11"/>
    </row>
    <row r="480" ht="14.25">
      <c r="A480" s="11"/>
    </row>
    <row r="481" ht="14.25">
      <c r="A481" s="11"/>
    </row>
    <row r="482" ht="14.25">
      <c r="A482" s="11"/>
    </row>
    <row r="483" ht="14.25">
      <c r="A483" s="11"/>
    </row>
    <row r="484" ht="14.25">
      <c r="A484" s="11"/>
    </row>
    <row r="485" ht="14.25">
      <c r="A485" s="11"/>
    </row>
    <row r="486" ht="14.25">
      <c r="A486" s="11"/>
    </row>
    <row r="487" ht="14.25">
      <c r="A487" s="11"/>
    </row>
    <row r="488" ht="14.25">
      <c r="A488" s="11"/>
    </row>
    <row r="489" ht="14.25">
      <c r="A489" s="11"/>
    </row>
    <row r="490" ht="14.25">
      <c r="A490" s="11"/>
    </row>
    <row r="491" ht="14.25">
      <c r="A491" s="11"/>
    </row>
    <row r="492" ht="14.25">
      <c r="A492" s="11"/>
    </row>
    <row r="493" ht="14.25">
      <c r="A493" s="11"/>
    </row>
    <row r="494" ht="14.25">
      <c r="A494" s="11"/>
    </row>
    <row r="495" ht="14.25">
      <c r="A495" s="11"/>
    </row>
    <row r="496" ht="14.25">
      <c r="A496" s="11"/>
    </row>
    <row r="497" ht="14.25">
      <c r="A497" s="11"/>
    </row>
    <row r="498" ht="14.25">
      <c r="A498" s="11"/>
    </row>
    <row r="499" ht="14.25">
      <c r="A499" s="11"/>
    </row>
    <row r="500" ht="14.25">
      <c r="A500" s="11"/>
    </row>
    <row r="501" ht="14.25">
      <c r="A501" s="11"/>
    </row>
    <row r="502" ht="14.25">
      <c r="A502" s="11"/>
    </row>
    <row r="503" ht="14.25">
      <c r="A503" s="11"/>
    </row>
    <row r="504" ht="14.25">
      <c r="A504" s="11"/>
    </row>
    <row r="505" ht="14.25">
      <c r="A505" s="11"/>
    </row>
    <row r="506" ht="14.25">
      <c r="A506" s="11"/>
    </row>
    <row r="507" ht="14.25">
      <c r="A507" s="11"/>
    </row>
    <row r="508" ht="14.25">
      <c r="A508" s="11"/>
    </row>
    <row r="509" ht="14.25">
      <c r="A509" s="11"/>
    </row>
    <row r="510" ht="14.25">
      <c r="A510" s="11"/>
    </row>
    <row r="511" ht="14.25">
      <c r="A511" s="11"/>
    </row>
    <row r="512" ht="14.25">
      <c r="A512" s="11"/>
    </row>
    <row r="513" ht="14.25">
      <c r="A513" s="11"/>
    </row>
    <row r="514" ht="14.25">
      <c r="A514" s="11"/>
    </row>
    <row r="515" ht="14.25">
      <c r="A515" s="11"/>
    </row>
    <row r="516" ht="14.25">
      <c r="A516" s="11"/>
    </row>
    <row r="517" ht="14.25">
      <c r="A517" s="11"/>
    </row>
    <row r="518" ht="14.25">
      <c r="A518" s="11"/>
    </row>
    <row r="519" ht="14.25">
      <c r="A519" s="11"/>
    </row>
    <row r="520" ht="14.25">
      <c r="A520" s="11"/>
    </row>
    <row r="521" ht="14.25">
      <c r="A521" s="11"/>
    </row>
    <row r="522" ht="14.25">
      <c r="A522" s="11"/>
    </row>
    <row r="523" ht="14.25">
      <c r="A523" s="11"/>
    </row>
    <row r="524" ht="14.25">
      <c r="A524" s="11"/>
    </row>
    <row r="525" ht="14.25">
      <c r="A525" s="11"/>
    </row>
    <row r="526" ht="14.25">
      <c r="A526" s="11"/>
    </row>
    <row r="527" ht="14.25">
      <c r="A527" s="11"/>
    </row>
    <row r="528" ht="14.25">
      <c r="A528" s="11"/>
    </row>
    <row r="529" ht="14.25">
      <c r="A529" s="11"/>
    </row>
    <row r="530" ht="14.25">
      <c r="A530" s="11"/>
    </row>
    <row r="531" ht="14.25">
      <c r="A531" s="11"/>
    </row>
    <row r="532" ht="14.25">
      <c r="A532" s="11"/>
    </row>
    <row r="533" ht="14.25">
      <c r="A533" s="11"/>
    </row>
    <row r="534" ht="14.25">
      <c r="A534" s="11"/>
    </row>
    <row r="535" ht="14.25">
      <c r="A535" s="11"/>
    </row>
    <row r="536" ht="14.25">
      <c r="A536" s="11"/>
    </row>
    <row r="537" ht="14.25">
      <c r="A537" s="11"/>
    </row>
    <row r="538" ht="14.25">
      <c r="A538" s="11"/>
    </row>
    <row r="539" ht="14.25">
      <c r="A539" s="11"/>
    </row>
    <row r="540" ht="14.25">
      <c r="A540" s="11"/>
    </row>
    <row r="541" ht="14.25">
      <c r="A541" s="11"/>
    </row>
    <row r="542" ht="14.25">
      <c r="A542" s="11"/>
    </row>
    <row r="543" ht="14.25">
      <c r="A543" s="11"/>
    </row>
    <row r="544" ht="14.25">
      <c r="A544" s="11"/>
    </row>
    <row r="545" ht="14.25">
      <c r="A545" s="11"/>
    </row>
    <row r="546" ht="14.25">
      <c r="A546" s="11"/>
    </row>
    <row r="547" ht="14.25">
      <c r="A547" s="11"/>
    </row>
    <row r="548" ht="14.25">
      <c r="A548" s="11"/>
    </row>
    <row r="549" ht="14.25">
      <c r="A549" s="11"/>
    </row>
    <row r="550" ht="14.25">
      <c r="A550" s="11"/>
    </row>
    <row r="551" ht="14.25">
      <c r="A551" s="11"/>
    </row>
    <row r="552" ht="14.25">
      <c r="A552" s="11"/>
    </row>
    <row r="553" ht="14.25">
      <c r="A553" s="11"/>
    </row>
    <row r="554" ht="14.25">
      <c r="A554" s="11"/>
    </row>
    <row r="555" ht="14.25">
      <c r="A555" s="11"/>
    </row>
    <row r="556" ht="14.25">
      <c r="A556" s="11"/>
    </row>
    <row r="557" ht="14.25">
      <c r="A557" s="11"/>
    </row>
    <row r="558" ht="14.25">
      <c r="A558" s="11"/>
    </row>
    <row r="559" ht="14.25">
      <c r="A559" s="11"/>
    </row>
    <row r="560" ht="14.25">
      <c r="A560" s="11"/>
    </row>
    <row r="561" ht="14.25">
      <c r="A561" s="11"/>
    </row>
    <row r="562" ht="14.25">
      <c r="A562" s="11"/>
    </row>
    <row r="563" ht="14.25">
      <c r="A563" s="11"/>
    </row>
    <row r="564" ht="14.25">
      <c r="A564" s="11"/>
    </row>
    <row r="565" ht="14.25">
      <c r="A565" s="11"/>
    </row>
    <row r="566" ht="14.25">
      <c r="A566" s="11"/>
    </row>
    <row r="567" ht="14.25">
      <c r="A567" s="11"/>
    </row>
    <row r="568" ht="14.25">
      <c r="A568" s="11"/>
    </row>
    <row r="569" ht="14.25">
      <c r="A569" s="11"/>
    </row>
    <row r="570" ht="14.25">
      <c r="A570" s="11"/>
    </row>
    <row r="571" ht="14.25">
      <c r="A571" s="11"/>
    </row>
    <row r="572" ht="14.25">
      <c r="A572" s="11"/>
    </row>
    <row r="573" ht="14.25">
      <c r="A573" s="11"/>
    </row>
    <row r="574" ht="14.25">
      <c r="A574" s="11"/>
    </row>
    <row r="575" ht="14.25">
      <c r="A575" s="11"/>
    </row>
    <row r="576" ht="14.25">
      <c r="A576" s="11"/>
    </row>
    <row r="577" ht="14.25">
      <c r="A577" s="11"/>
    </row>
    <row r="578" ht="14.25">
      <c r="A578" s="11"/>
    </row>
    <row r="579" ht="14.25">
      <c r="A579" s="11"/>
    </row>
    <row r="580" ht="14.25">
      <c r="A580" s="11"/>
    </row>
    <row r="581" ht="14.25">
      <c r="A581" s="11"/>
    </row>
    <row r="582" ht="14.25">
      <c r="A582" s="11"/>
    </row>
    <row r="583" ht="14.25">
      <c r="A583" s="11"/>
    </row>
    <row r="584" ht="14.25">
      <c r="A584" s="11"/>
    </row>
    <row r="585" ht="14.25">
      <c r="A585" s="11"/>
    </row>
    <row r="586" ht="14.25">
      <c r="A586" s="11"/>
    </row>
    <row r="587" ht="14.25">
      <c r="A587" s="11"/>
    </row>
    <row r="588" ht="14.25">
      <c r="A588" s="11"/>
    </row>
    <row r="589" ht="14.25">
      <c r="A589" s="11"/>
    </row>
    <row r="590" ht="14.25">
      <c r="A590" s="11"/>
    </row>
    <row r="591" ht="14.25">
      <c r="A591" s="11"/>
    </row>
    <row r="592" ht="14.25">
      <c r="A592" s="11"/>
    </row>
    <row r="593" ht="14.25">
      <c r="A593" s="11"/>
    </row>
    <row r="594" ht="14.25">
      <c r="A594" s="11"/>
    </row>
    <row r="595" ht="14.25">
      <c r="A595" s="11"/>
    </row>
    <row r="596" ht="14.25">
      <c r="A596" s="11"/>
    </row>
    <row r="597" ht="14.25">
      <c r="A597" s="11"/>
    </row>
    <row r="598" ht="14.25">
      <c r="A598" s="11"/>
    </row>
    <row r="599" ht="14.25">
      <c r="A599" s="11"/>
    </row>
    <row r="600" ht="14.25">
      <c r="A600" s="11"/>
    </row>
    <row r="601" ht="14.25">
      <c r="A601" s="11"/>
    </row>
    <row r="602" ht="14.25">
      <c r="A602" s="11"/>
    </row>
    <row r="603" ht="14.25">
      <c r="A603" s="11"/>
    </row>
    <row r="604" ht="14.25">
      <c r="A604" s="11"/>
    </row>
    <row r="605" ht="14.25">
      <c r="A605" s="11"/>
    </row>
    <row r="606" ht="14.25">
      <c r="A606" s="11"/>
    </row>
    <row r="607" ht="14.25">
      <c r="A607" s="11"/>
    </row>
    <row r="608" ht="14.25">
      <c r="A608" s="11"/>
    </row>
    <row r="609" ht="14.25">
      <c r="A609" s="11"/>
    </row>
    <row r="610" ht="14.25">
      <c r="A610" s="11"/>
    </row>
    <row r="611" ht="14.25">
      <c r="A611" s="11"/>
    </row>
    <row r="612" ht="14.25">
      <c r="A612" s="11"/>
    </row>
    <row r="613" ht="14.25">
      <c r="A613" s="11"/>
    </row>
    <row r="614" ht="14.25">
      <c r="A614" s="11"/>
    </row>
    <row r="615" ht="14.25">
      <c r="A615" s="11"/>
    </row>
    <row r="616" ht="14.25">
      <c r="A616" s="11"/>
    </row>
    <row r="617" ht="14.25">
      <c r="A617" s="11"/>
    </row>
    <row r="618" ht="14.25">
      <c r="A618" s="11"/>
    </row>
    <row r="619" ht="14.25">
      <c r="A619" s="11"/>
    </row>
    <row r="620" ht="14.25">
      <c r="A620" s="11"/>
    </row>
    <row r="621" ht="14.25">
      <c r="A621" s="11"/>
    </row>
    <row r="622" ht="14.25">
      <c r="A622" s="11"/>
    </row>
    <row r="623" ht="14.25">
      <c r="A623" s="11"/>
    </row>
    <row r="624" ht="14.25">
      <c r="A624" s="11"/>
    </row>
    <row r="625" ht="14.25">
      <c r="A625" s="11"/>
    </row>
    <row r="626" ht="14.25">
      <c r="A626" s="11"/>
    </row>
    <row r="627" ht="14.25">
      <c r="A627" s="11"/>
    </row>
    <row r="628" ht="14.25">
      <c r="A628" s="11"/>
    </row>
    <row r="629" ht="14.25">
      <c r="A629" s="11"/>
    </row>
    <row r="630" ht="14.25">
      <c r="A630" s="11"/>
    </row>
    <row r="631" ht="14.25">
      <c r="A631" s="11"/>
    </row>
    <row r="632" ht="14.25">
      <c r="A632" s="11"/>
    </row>
    <row r="633" ht="14.25">
      <c r="A633" s="11"/>
    </row>
    <row r="634" ht="14.25">
      <c r="A634" s="11"/>
    </row>
    <row r="635" ht="14.25">
      <c r="A635" s="11"/>
    </row>
    <row r="636" ht="14.25">
      <c r="A636" s="11"/>
    </row>
    <row r="637" ht="14.25">
      <c r="A637" s="11"/>
    </row>
    <row r="638" ht="14.25">
      <c r="A638" s="11"/>
    </row>
    <row r="639" ht="14.25">
      <c r="A639" s="11"/>
    </row>
    <row r="640" ht="14.25">
      <c r="A640" s="11"/>
    </row>
    <row r="641" ht="14.25">
      <c r="A641" s="11"/>
    </row>
    <row r="642" ht="14.25">
      <c r="A642" s="11"/>
    </row>
    <row r="643" ht="14.25">
      <c r="A643" s="11"/>
    </row>
    <row r="644" ht="14.25">
      <c r="A644" s="11"/>
    </row>
    <row r="645" ht="14.25">
      <c r="A645" s="11"/>
    </row>
    <row r="646" ht="14.25">
      <c r="A646" s="11"/>
    </row>
    <row r="647" ht="14.25">
      <c r="A647" s="11"/>
    </row>
    <row r="648" ht="14.25">
      <c r="A648" s="11"/>
    </row>
    <row r="649" ht="14.25">
      <c r="A649" s="11"/>
    </row>
    <row r="650" ht="14.25">
      <c r="A650" s="11"/>
    </row>
    <row r="651" ht="14.25">
      <c r="A651" s="11"/>
    </row>
    <row r="652" ht="14.25">
      <c r="A652" s="11"/>
    </row>
    <row r="653" ht="14.25">
      <c r="A653" s="11"/>
    </row>
    <row r="654" ht="14.25">
      <c r="A654" s="11"/>
    </row>
    <row r="655" ht="14.25">
      <c r="A655" s="11"/>
    </row>
    <row r="656" ht="14.25">
      <c r="A656" s="11"/>
    </row>
    <row r="657" ht="14.25">
      <c r="A657" s="11"/>
    </row>
    <row r="658" ht="14.25">
      <c r="A658" s="11"/>
    </row>
    <row r="659" ht="14.25">
      <c r="A659" s="11"/>
    </row>
    <row r="660" ht="14.25">
      <c r="A660" s="11"/>
    </row>
    <row r="661" ht="14.25">
      <c r="A661" s="11"/>
    </row>
    <row r="662" ht="14.25">
      <c r="A662" s="11"/>
    </row>
    <row r="663" ht="14.25">
      <c r="A663" s="11"/>
    </row>
    <row r="664" ht="14.25">
      <c r="A664" s="11"/>
    </row>
    <row r="665" ht="14.25">
      <c r="A665" s="11"/>
    </row>
    <row r="666" ht="14.25">
      <c r="A666" s="11"/>
    </row>
    <row r="667" ht="14.25">
      <c r="A667" s="11"/>
    </row>
    <row r="668" ht="14.25">
      <c r="A668" s="11"/>
    </row>
    <row r="669" ht="14.25">
      <c r="A669" s="11"/>
    </row>
    <row r="670" ht="14.25">
      <c r="A670" s="11"/>
    </row>
    <row r="671" ht="14.25">
      <c r="A671" s="11"/>
    </row>
    <row r="672" ht="14.25">
      <c r="A672" s="11"/>
    </row>
    <row r="673" ht="14.25">
      <c r="A673" s="11"/>
    </row>
    <row r="674" ht="14.25">
      <c r="A674" s="11"/>
    </row>
    <row r="675" ht="14.25">
      <c r="A675" s="11"/>
    </row>
    <row r="676" ht="14.25">
      <c r="A676" s="11"/>
    </row>
    <row r="677" ht="14.25">
      <c r="A677" s="11"/>
    </row>
    <row r="678" ht="14.25">
      <c r="A678" s="11"/>
    </row>
    <row r="679" ht="14.25">
      <c r="A679" s="11"/>
    </row>
    <row r="680" ht="14.25">
      <c r="A680" s="11"/>
    </row>
    <row r="681" ht="14.25">
      <c r="A681" s="11"/>
    </row>
    <row r="682" ht="14.25">
      <c r="A682" s="11"/>
    </row>
    <row r="683" ht="14.25">
      <c r="A683" s="11"/>
    </row>
    <row r="684" ht="14.25">
      <c r="A684" s="11"/>
    </row>
    <row r="685" ht="14.25">
      <c r="A685" s="11"/>
    </row>
    <row r="686" ht="14.25">
      <c r="A686" s="11"/>
    </row>
    <row r="687" ht="14.25">
      <c r="A687" s="11"/>
    </row>
    <row r="688" ht="14.25">
      <c r="A688" s="11"/>
    </row>
    <row r="689" ht="14.25">
      <c r="A689" s="11"/>
    </row>
    <row r="690" ht="14.25">
      <c r="A690" s="11"/>
    </row>
    <row r="691" ht="14.25">
      <c r="A691" s="11"/>
    </row>
    <row r="692" ht="14.25">
      <c r="A692" s="11"/>
    </row>
    <row r="693" ht="14.25">
      <c r="A693" s="11"/>
    </row>
    <row r="694" ht="14.25">
      <c r="A694" s="11"/>
    </row>
    <row r="695" ht="14.25">
      <c r="A695" s="11"/>
    </row>
    <row r="696" ht="14.25">
      <c r="A696" s="11"/>
    </row>
    <row r="697" ht="14.25">
      <c r="A697" s="11"/>
    </row>
    <row r="698" ht="14.25">
      <c r="A698" s="11"/>
    </row>
    <row r="699" ht="14.25">
      <c r="A699" s="11"/>
    </row>
    <row r="700" ht="14.25">
      <c r="A700" s="11"/>
    </row>
    <row r="701" ht="14.25">
      <c r="A701" s="11"/>
    </row>
    <row r="702" ht="14.25">
      <c r="A702" s="11"/>
    </row>
    <row r="703" ht="14.25">
      <c r="A703" s="11"/>
    </row>
    <row r="704" ht="14.25">
      <c r="A704" s="11"/>
    </row>
    <row r="705" ht="14.25">
      <c r="A705" s="11"/>
    </row>
    <row r="706" ht="14.25">
      <c r="A706" s="11"/>
    </row>
    <row r="707" ht="14.25">
      <c r="A707" s="11"/>
    </row>
    <row r="708" ht="14.25">
      <c r="A708" s="11"/>
    </row>
    <row r="709" ht="14.25">
      <c r="A709" s="11"/>
    </row>
    <row r="710" ht="14.25">
      <c r="A710" s="11"/>
    </row>
    <row r="711" ht="14.25">
      <c r="A711" s="11"/>
    </row>
    <row r="712" ht="14.25">
      <c r="A712" s="11"/>
    </row>
    <row r="713" ht="14.25">
      <c r="A713" s="11"/>
    </row>
    <row r="714" ht="14.25">
      <c r="A714" s="11"/>
    </row>
    <row r="715" ht="14.25">
      <c r="A715" s="11"/>
    </row>
    <row r="716" ht="14.25">
      <c r="A716" s="11"/>
    </row>
    <row r="717" ht="14.25">
      <c r="A717" s="11"/>
    </row>
    <row r="718" ht="14.25">
      <c r="A718" s="11"/>
    </row>
    <row r="719" ht="14.25">
      <c r="A719" s="11"/>
    </row>
    <row r="720" ht="14.25">
      <c r="A720" s="11"/>
    </row>
    <row r="721" ht="14.25">
      <c r="A721" s="11"/>
    </row>
    <row r="722" ht="14.25">
      <c r="A722" s="11"/>
    </row>
    <row r="723" ht="14.25">
      <c r="A723" s="11"/>
    </row>
    <row r="724" ht="14.25">
      <c r="A724" s="11"/>
    </row>
    <row r="725" ht="14.25">
      <c r="A725" s="11"/>
    </row>
    <row r="726" ht="14.25">
      <c r="A726" s="11"/>
    </row>
    <row r="727" ht="14.25">
      <c r="A727" s="11"/>
    </row>
    <row r="728" ht="14.25">
      <c r="A728" s="11"/>
    </row>
    <row r="729" ht="14.25">
      <c r="A729" s="11"/>
    </row>
    <row r="730" ht="14.25">
      <c r="A730" s="11"/>
    </row>
    <row r="731" ht="14.25">
      <c r="A731" s="11"/>
    </row>
    <row r="732" ht="14.25">
      <c r="A732" s="11"/>
    </row>
    <row r="733" ht="14.25">
      <c r="A733" s="11"/>
    </row>
    <row r="734" ht="14.25">
      <c r="A734" s="11"/>
    </row>
    <row r="735" ht="14.25">
      <c r="A735" s="11"/>
    </row>
    <row r="736" ht="14.25">
      <c r="A736" s="11"/>
    </row>
    <row r="737" ht="14.25">
      <c r="A737" s="11"/>
    </row>
    <row r="738" ht="14.25">
      <c r="A738" s="11"/>
    </row>
    <row r="739" ht="14.25">
      <c r="A739" s="11"/>
    </row>
    <row r="740" ht="14.25">
      <c r="A740" s="11"/>
    </row>
    <row r="741" ht="14.25">
      <c r="A741" s="11"/>
    </row>
    <row r="742" ht="14.25">
      <c r="A742" s="11"/>
    </row>
    <row r="743" ht="14.25">
      <c r="A743" s="11"/>
    </row>
    <row r="744" ht="14.25">
      <c r="A744" s="11"/>
    </row>
    <row r="745" ht="14.25">
      <c r="A745" s="11"/>
    </row>
    <row r="746" ht="14.25">
      <c r="A746" s="11"/>
    </row>
    <row r="747" ht="14.25">
      <c r="A747" s="11"/>
    </row>
    <row r="748" ht="14.25">
      <c r="A748" s="11"/>
    </row>
    <row r="749" ht="14.25">
      <c r="A749" s="11"/>
    </row>
    <row r="750" ht="14.25">
      <c r="A750" s="11"/>
    </row>
    <row r="751" ht="14.25">
      <c r="A751" s="11"/>
    </row>
    <row r="752" ht="14.25">
      <c r="A752" s="11"/>
    </row>
    <row r="753" ht="14.25">
      <c r="A753" s="11"/>
    </row>
    <row r="754" ht="14.25">
      <c r="A754" s="11"/>
    </row>
    <row r="755" ht="14.25">
      <c r="A755" s="11"/>
    </row>
    <row r="756" ht="14.25">
      <c r="A756" s="11"/>
    </row>
    <row r="757" ht="14.25">
      <c r="A757" s="11"/>
    </row>
    <row r="758" ht="14.25">
      <c r="A758" s="11"/>
    </row>
    <row r="759" ht="14.25">
      <c r="A759" s="11"/>
    </row>
    <row r="760" ht="14.25">
      <c r="A760" s="11"/>
    </row>
    <row r="761" ht="14.25">
      <c r="A761" s="11"/>
    </row>
    <row r="762" ht="14.25">
      <c r="A762" s="11"/>
    </row>
    <row r="763" ht="14.25">
      <c r="A763" s="11"/>
    </row>
    <row r="764" ht="14.25">
      <c r="A764" s="11"/>
    </row>
    <row r="765" ht="14.25">
      <c r="A765" s="11"/>
    </row>
    <row r="766" ht="14.25">
      <c r="A766" s="11"/>
    </row>
    <row r="767" ht="14.25">
      <c r="A767" s="11"/>
    </row>
    <row r="768" ht="14.25">
      <c r="A768" s="11"/>
    </row>
    <row r="769" ht="14.25">
      <c r="A769" s="11"/>
    </row>
    <row r="770" ht="14.25">
      <c r="A770" s="11"/>
    </row>
    <row r="771" ht="14.25">
      <c r="A771" s="11"/>
    </row>
    <row r="772" ht="14.25">
      <c r="A772" s="11"/>
    </row>
    <row r="773" ht="14.25">
      <c r="A773" s="11"/>
    </row>
    <row r="774" ht="14.25">
      <c r="A774" s="11"/>
    </row>
    <row r="775" ht="14.25">
      <c r="A775" s="11"/>
    </row>
    <row r="776" ht="14.25">
      <c r="A776" s="11"/>
    </row>
    <row r="777" ht="14.25">
      <c r="A777" s="11"/>
    </row>
    <row r="778" ht="14.25">
      <c r="A778" s="11"/>
    </row>
    <row r="779" ht="14.25">
      <c r="A779" s="11"/>
    </row>
    <row r="780" ht="14.25">
      <c r="A780" s="11"/>
    </row>
    <row r="781" ht="14.25">
      <c r="A781" s="11"/>
    </row>
    <row r="782" ht="14.25">
      <c r="A782" s="11"/>
    </row>
    <row r="783" ht="14.25">
      <c r="A783" s="11"/>
    </row>
    <row r="784" ht="14.25">
      <c r="A784" s="11"/>
    </row>
    <row r="785" ht="14.25">
      <c r="A785" s="11"/>
    </row>
    <row r="786" ht="14.25">
      <c r="A786" s="11"/>
    </row>
    <row r="787" ht="14.25">
      <c r="A787" s="11"/>
    </row>
    <row r="788" ht="14.25">
      <c r="A788" s="11"/>
    </row>
    <row r="789" ht="14.25">
      <c r="A789" s="11"/>
    </row>
    <row r="790" ht="14.25">
      <c r="A790" s="11"/>
    </row>
    <row r="791" ht="14.25">
      <c r="A791" s="11"/>
    </row>
    <row r="792" ht="14.25">
      <c r="A792" s="11"/>
    </row>
    <row r="793" ht="14.25">
      <c r="A793" s="11"/>
    </row>
    <row r="794" ht="14.25">
      <c r="A794" s="11"/>
    </row>
    <row r="795" ht="14.25">
      <c r="A795" s="11"/>
    </row>
    <row r="796" ht="14.25">
      <c r="A796" s="11"/>
    </row>
    <row r="797" ht="14.25">
      <c r="A797" s="11"/>
    </row>
    <row r="798" ht="14.25">
      <c r="A798" s="11"/>
    </row>
    <row r="799" ht="14.25">
      <c r="A799" s="11"/>
    </row>
    <row r="800" ht="14.25">
      <c r="A800" s="11"/>
    </row>
    <row r="801" ht="14.25">
      <c r="A801" s="11"/>
    </row>
    <row r="802" ht="14.25">
      <c r="A802" s="11"/>
    </row>
    <row r="803" ht="14.25">
      <c r="A803" s="11"/>
    </row>
    <row r="804" ht="14.25">
      <c r="A804" s="11"/>
    </row>
    <row r="805" ht="14.25">
      <c r="A805" s="11"/>
    </row>
    <row r="806" ht="14.25">
      <c r="A806" s="11"/>
    </row>
    <row r="807" ht="14.25">
      <c r="A807" s="11"/>
    </row>
    <row r="808" ht="14.25">
      <c r="A808" s="11"/>
    </row>
    <row r="809" ht="14.25">
      <c r="A809" s="11"/>
    </row>
    <row r="810" ht="14.25">
      <c r="A810" s="11"/>
    </row>
    <row r="811" ht="14.25">
      <c r="A811" s="11"/>
    </row>
    <row r="812" ht="14.25">
      <c r="A812" s="11"/>
    </row>
    <row r="813" ht="14.25">
      <c r="A813" s="11"/>
    </row>
    <row r="814" ht="14.25">
      <c r="A814" s="11"/>
    </row>
    <row r="815" ht="14.25">
      <c r="A815" s="11"/>
    </row>
    <row r="816" ht="14.25">
      <c r="A816" s="11"/>
    </row>
    <row r="817" ht="14.25">
      <c r="A817" s="11"/>
    </row>
    <row r="818" ht="14.25">
      <c r="A818" s="11"/>
    </row>
    <row r="819" ht="14.25">
      <c r="A819" s="11"/>
    </row>
    <row r="820" ht="14.25">
      <c r="A820" s="11"/>
    </row>
    <row r="821" ht="14.25">
      <c r="A821" s="11"/>
    </row>
    <row r="822" ht="14.25">
      <c r="A822" s="11"/>
    </row>
    <row r="823" ht="14.25">
      <c r="A823" s="11"/>
    </row>
    <row r="824" ht="14.25">
      <c r="A824" s="11"/>
    </row>
    <row r="825" ht="14.25">
      <c r="A825" s="11"/>
    </row>
    <row r="826" ht="14.25">
      <c r="A826" s="11"/>
    </row>
    <row r="827" ht="14.25">
      <c r="A827" s="11"/>
    </row>
    <row r="828" ht="14.25">
      <c r="A828" s="11"/>
    </row>
    <row r="829" ht="14.25">
      <c r="A829" s="11"/>
    </row>
    <row r="830" ht="14.25">
      <c r="A830" s="11"/>
    </row>
    <row r="831" ht="14.25">
      <c r="A831" s="11"/>
    </row>
    <row r="832" ht="14.25">
      <c r="A832" s="11"/>
    </row>
    <row r="833" ht="14.25">
      <c r="A833" s="11"/>
    </row>
    <row r="834" ht="14.25">
      <c r="A834" s="11"/>
    </row>
    <row r="835" ht="14.25">
      <c r="A835" s="11"/>
    </row>
    <row r="836" ht="14.25">
      <c r="A836" s="11"/>
    </row>
    <row r="837" ht="14.25">
      <c r="A837" s="11"/>
    </row>
    <row r="838" ht="14.25">
      <c r="A838" s="11"/>
    </row>
    <row r="839" ht="14.25">
      <c r="A839" s="11"/>
    </row>
    <row r="840" ht="14.25">
      <c r="A840" s="11"/>
    </row>
    <row r="841" ht="14.25">
      <c r="A841" s="11"/>
    </row>
    <row r="842" ht="14.25">
      <c r="A842" s="11"/>
    </row>
    <row r="843" ht="14.25">
      <c r="A843" s="11"/>
    </row>
    <row r="844" ht="14.25">
      <c r="A844" s="11"/>
    </row>
    <row r="845" ht="14.25">
      <c r="A845" s="11"/>
    </row>
    <row r="846" ht="14.25">
      <c r="A846" s="11"/>
    </row>
    <row r="847" ht="14.25">
      <c r="A847" s="11"/>
    </row>
    <row r="848" ht="14.25">
      <c r="A848" s="11"/>
    </row>
    <row r="849" ht="14.25">
      <c r="A849" s="11"/>
    </row>
    <row r="850" ht="14.25">
      <c r="A850" s="11"/>
    </row>
    <row r="851" ht="14.25">
      <c r="A851" s="11"/>
    </row>
    <row r="852" ht="14.25">
      <c r="A852" s="11"/>
    </row>
    <row r="853" ht="14.25">
      <c r="A853" s="11"/>
    </row>
    <row r="854" ht="14.25">
      <c r="A854" s="11"/>
    </row>
    <row r="855" ht="14.25">
      <c r="A855" s="11"/>
    </row>
    <row r="856" ht="14.25">
      <c r="A856" s="11"/>
    </row>
    <row r="857" ht="14.25">
      <c r="A857" s="11"/>
    </row>
    <row r="858" ht="14.25">
      <c r="A858" s="11"/>
    </row>
    <row r="859" ht="14.25">
      <c r="A859" s="11"/>
    </row>
    <row r="860" ht="14.25">
      <c r="A860" s="11"/>
    </row>
    <row r="861" ht="14.25">
      <c r="A861" s="11"/>
    </row>
    <row r="862" ht="14.25">
      <c r="A862" s="11"/>
    </row>
    <row r="863" ht="14.25">
      <c r="A863" s="11"/>
    </row>
    <row r="864" ht="14.25">
      <c r="A864" s="11"/>
    </row>
    <row r="865" ht="14.25">
      <c r="A865" s="11"/>
    </row>
    <row r="866" ht="14.25">
      <c r="A866" s="11"/>
    </row>
    <row r="867" ht="14.25">
      <c r="A867" s="11"/>
    </row>
    <row r="868" ht="14.25">
      <c r="A868" s="11"/>
    </row>
    <row r="869" ht="14.25">
      <c r="A869" s="11"/>
    </row>
    <row r="870" ht="14.25">
      <c r="A870" s="11"/>
    </row>
    <row r="871" ht="14.25">
      <c r="A871" s="11"/>
    </row>
    <row r="872" ht="14.25">
      <c r="A872" s="11"/>
    </row>
    <row r="873" ht="14.25">
      <c r="A873" s="11"/>
    </row>
    <row r="874" ht="14.25">
      <c r="A874" s="11"/>
    </row>
    <row r="875" ht="14.25">
      <c r="A875" s="11"/>
    </row>
    <row r="876" ht="14.25">
      <c r="A876" s="11"/>
    </row>
    <row r="877" ht="14.25">
      <c r="A877" s="11"/>
    </row>
    <row r="878" ht="14.25">
      <c r="A878" s="11"/>
    </row>
    <row r="879" ht="14.25">
      <c r="A879" s="11"/>
    </row>
    <row r="880" ht="14.25">
      <c r="A880" s="11"/>
    </row>
    <row r="881" ht="14.25">
      <c r="A881" s="11"/>
    </row>
    <row r="882" ht="14.25">
      <c r="A882" s="11"/>
    </row>
    <row r="883" ht="14.25">
      <c r="A883" s="11"/>
    </row>
    <row r="884" ht="14.25">
      <c r="A884" s="11"/>
    </row>
    <row r="885" ht="14.25">
      <c r="A885" s="11"/>
    </row>
    <row r="886" ht="14.25">
      <c r="A886" s="11"/>
    </row>
    <row r="887" ht="14.25">
      <c r="A887" s="11"/>
    </row>
    <row r="888" ht="14.25">
      <c r="A888" s="11"/>
    </row>
    <row r="889" ht="14.25">
      <c r="A889" s="11"/>
    </row>
    <row r="890" ht="14.25">
      <c r="A890" s="11"/>
    </row>
    <row r="891" ht="14.25">
      <c r="A891" s="11"/>
    </row>
    <row r="892" ht="14.25">
      <c r="A892" s="11"/>
    </row>
    <row r="893" ht="14.25">
      <c r="A893" s="11"/>
    </row>
    <row r="894" ht="14.25">
      <c r="A894" s="11"/>
    </row>
    <row r="895" ht="14.25">
      <c r="A895" s="11"/>
    </row>
    <row r="896" ht="14.25">
      <c r="A896" s="11"/>
    </row>
    <row r="897" ht="14.25">
      <c r="A897" s="11"/>
    </row>
    <row r="898" ht="14.25">
      <c r="A898" s="11"/>
    </row>
    <row r="899" ht="14.25">
      <c r="A899" s="11"/>
    </row>
    <row r="900" ht="14.25">
      <c r="A900" s="11"/>
    </row>
    <row r="901" ht="14.25">
      <c r="A901" s="11"/>
    </row>
    <row r="902" ht="14.25">
      <c r="A902" s="11"/>
    </row>
    <row r="903" ht="14.25">
      <c r="A903" s="11"/>
    </row>
    <row r="904" ht="14.25">
      <c r="A904" s="11"/>
    </row>
    <row r="905" ht="14.25">
      <c r="A905" s="11"/>
    </row>
    <row r="906" ht="14.25">
      <c r="A906" s="11"/>
    </row>
    <row r="907" ht="14.25">
      <c r="A907" s="11"/>
    </row>
    <row r="908" ht="14.25">
      <c r="A908" s="11"/>
    </row>
    <row r="909" ht="14.25">
      <c r="A909" s="11"/>
    </row>
    <row r="910" ht="14.25">
      <c r="A910" s="11"/>
    </row>
    <row r="911" ht="14.25">
      <c r="A911" s="11"/>
    </row>
    <row r="912" ht="14.25">
      <c r="A912" s="11"/>
    </row>
    <row r="913" ht="14.25">
      <c r="A913" s="11"/>
    </row>
    <row r="914" ht="14.25">
      <c r="A914" s="11"/>
    </row>
    <row r="915" ht="14.25">
      <c r="A915" s="11"/>
    </row>
    <row r="916" ht="14.25">
      <c r="A916" s="11"/>
    </row>
    <row r="917" ht="14.25">
      <c r="A917" s="11"/>
    </row>
    <row r="918" ht="14.25">
      <c r="A918" s="11"/>
    </row>
    <row r="919" ht="14.25">
      <c r="A919" s="11"/>
    </row>
    <row r="920" ht="14.25">
      <c r="A920" s="11"/>
    </row>
    <row r="921" ht="14.25">
      <c r="A921" s="11"/>
    </row>
    <row r="922" ht="14.25">
      <c r="A922" s="11"/>
    </row>
    <row r="923" ht="14.25">
      <c r="A923" s="11"/>
    </row>
    <row r="924" ht="14.25">
      <c r="A924" s="11"/>
    </row>
    <row r="925" ht="14.25">
      <c r="A925" s="11"/>
    </row>
    <row r="926" ht="14.25">
      <c r="A926" s="11"/>
    </row>
    <row r="927" ht="14.25">
      <c r="A927" s="11"/>
    </row>
    <row r="928" ht="14.25">
      <c r="A928" s="11"/>
    </row>
    <row r="929" ht="14.25">
      <c r="A929" s="11"/>
    </row>
    <row r="930" ht="14.25">
      <c r="A930" s="11"/>
    </row>
    <row r="931" ht="14.25">
      <c r="A931" s="11"/>
    </row>
    <row r="932" ht="14.25">
      <c r="A932" s="11"/>
    </row>
    <row r="933" ht="14.25">
      <c r="A933" s="11"/>
    </row>
    <row r="934" ht="14.25">
      <c r="A934" s="11"/>
    </row>
    <row r="935" ht="14.25">
      <c r="A935" s="11"/>
    </row>
    <row r="936" ht="14.25">
      <c r="A936" s="11"/>
    </row>
    <row r="937" ht="14.25">
      <c r="A937" s="11"/>
    </row>
    <row r="938" ht="14.25">
      <c r="A938" s="11"/>
    </row>
    <row r="939" ht="14.25">
      <c r="A939" s="11"/>
    </row>
    <row r="940" ht="14.25">
      <c r="A940" s="11"/>
    </row>
    <row r="941" ht="14.25">
      <c r="A941" s="11"/>
    </row>
    <row r="942" ht="14.25">
      <c r="A942" s="11"/>
    </row>
    <row r="943" ht="14.25">
      <c r="A943" s="11"/>
    </row>
    <row r="944" ht="14.25">
      <c r="A944" s="11"/>
    </row>
    <row r="945" ht="14.25">
      <c r="A945" s="11"/>
    </row>
    <row r="946" ht="14.25">
      <c r="A946" s="11"/>
    </row>
    <row r="947" ht="14.25">
      <c r="A947" s="11"/>
    </row>
    <row r="948" ht="14.25">
      <c r="A948" s="11"/>
    </row>
    <row r="949" ht="14.25">
      <c r="A949" s="11"/>
    </row>
    <row r="950" ht="14.25">
      <c r="A950" s="11"/>
    </row>
    <row r="951" ht="14.25">
      <c r="A951" s="11"/>
    </row>
    <row r="952" ht="14.25">
      <c r="A952" s="11"/>
    </row>
    <row r="953" ht="14.25">
      <c r="A953" s="11"/>
    </row>
    <row r="954" ht="14.25">
      <c r="A954" s="11"/>
    </row>
    <row r="955" ht="14.25">
      <c r="A955" s="11"/>
    </row>
    <row r="956" ht="14.25">
      <c r="A956" s="11"/>
    </row>
    <row r="957" ht="14.25">
      <c r="A957" s="11"/>
    </row>
    <row r="958" ht="14.25">
      <c r="A958" s="11"/>
    </row>
    <row r="959" ht="14.25">
      <c r="A959" s="11"/>
    </row>
    <row r="960" ht="14.25">
      <c r="A960" s="11"/>
    </row>
    <row r="961" ht="14.25">
      <c r="A961" s="11"/>
    </row>
    <row r="962" ht="14.25">
      <c r="A962" s="11"/>
    </row>
    <row r="963" ht="14.25">
      <c r="A963" s="11"/>
    </row>
    <row r="964" ht="14.25">
      <c r="A964" s="11"/>
    </row>
    <row r="965" ht="14.25">
      <c r="A965" s="11"/>
    </row>
    <row r="966" ht="14.25">
      <c r="A966" s="11"/>
    </row>
    <row r="967" ht="14.25">
      <c r="A967" s="11"/>
    </row>
    <row r="968" ht="14.25">
      <c r="A968" s="11"/>
    </row>
    <row r="969" ht="14.25">
      <c r="A969" s="11"/>
    </row>
    <row r="970" ht="14.25">
      <c r="A970" s="11"/>
    </row>
    <row r="971" ht="14.25">
      <c r="A971" s="11"/>
    </row>
    <row r="972" ht="14.25">
      <c r="A972" s="11"/>
    </row>
    <row r="973" ht="14.25">
      <c r="A973" s="11"/>
    </row>
    <row r="974" ht="14.25">
      <c r="A974" s="11"/>
    </row>
    <row r="975" ht="14.25">
      <c r="A975" s="11"/>
    </row>
    <row r="976" ht="14.25">
      <c r="A976" s="11"/>
    </row>
    <row r="977" ht="14.25">
      <c r="A977" s="11"/>
    </row>
    <row r="978" ht="14.25">
      <c r="A978" s="11"/>
    </row>
    <row r="979" ht="14.25">
      <c r="A979" s="11"/>
    </row>
    <row r="980" ht="14.25">
      <c r="A980" s="11"/>
    </row>
    <row r="981" ht="14.25">
      <c r="A981" s="11"/>
    </row>
    <row r="982" ht="14.25">
      <c r="A982" s="11"/>
    </row>
    <row r="983" ht="14.25">
      <c r="A983" s="11"/>
    </row>
    <row r="984" ht="14.25">
      <c r="A984" s="11"/>
    </row>
    <row r="985" ht="14.25">
      <c r="A985" s="11"/>
    </row>
    <row r="986" ht="14.25">
      <c r="A986" s="11"/>
    </row>
    <row r="987" ht="14.25">
      <c r="A987" s="11"/>
    </row>
    <row r="988" ht="14.25">
      <c r="A988" s="11"/>
    </row>
    <row r="989" ht="14.25">
      <c r="A989" s="11"/>
    </row>
    <row r="990" ht="14.25">
      <c r="A990" s="11"/>
    </row>
    <row r="991" ht="14.25">
      <c r="A991" s="11"/>
    </row>
    <row r="992" ht="14.25">
      <c r="A992" s="11"/>
    </row>
    <row r="993" ht="14.25">
      <c r="A993" s="11"/>
    </row>
    <row r="994" ht="14.25">
      <c r="A994" s="11"/>
    </row>
    <row r="995" ht="14.25">
      <c r="A995" s="11"/>
    </row>
    <row r="996" ht="14.25">
      <c r="A996" s="11"/>
    </row>
    <row r="997" ht="14.25">
      <c r="A997" s="11"/>
    </row>
    <row r="998" ht="14.25">
      <c r="A998" s="11"/>
    </row>
    <row r="999" ht="14.25">
      <c r="A999" s="11"/>
    </row>
    <row r="1000" ht="14.25">
      <c r="A1000" s="11"/>
    </row>
    <row r="1001" ht="14.25">
      <c r="A1001" s="11"/>
    </row>
    <row r="1002" ht="14.25">
      <c r="A1002" s="11"/>
    </row>
    <row r="1003" ht="14.25">
      <c r="A1003" s="11"/>
    </row>
    <row r="1004" ht="14.25">
      <c r="A1004" s="11"/>
    </row>
    <row r="1005" ht="14.25">
      <c r="A1005" s="11"/>
    </row>
    <row r="1006" ht="14.25">
      <c r="A1006" s="11"/>
    </row>
    <row r="1007" ht="14.25">
      <c r="A1007" s="11"/>
    </row>
    <row r="1008" ht="14.25">
      <c r="A1008" s="11"/>
    </row>
    <row r="1009" ht="14.25">
      <c r="A1009" s="11"/>
    </row>
    <row r="1010" ht="14.25">
      <c r="A1010" s="11"/>
    </row>
    <row r="1011" ht="14.25">
      <c r="A1011" s="11"/>
    </row>
    <row r="1012" ht="14.25">
      <c r="A1012" s="11"/>
    </row>
    <row r="1013" ht="14.25">
      <c r="A1013" s="11"/>
    </row>
    <row r="1014" ht="14.25">
      <c r="A1014" s="11"/>
    </row>
    <row r="1015" ht="14.25">
      <c r="A1015" s="11"/>
    </row>
    <row r="1016" ht="14.25">
      <c r="A1016" s="11"/>
    </row>
    <row r="1017" ht="14.25">
      <c r="A1017" s="11"/>
    </row>
    <row r="1018" ht="14.25">
      <c r="A1018" s="11"/>
    </row>
    <row r="1019" ht="14.25">
      <c r="A1019" s="11"/>
    </row>
    <row r="1020" ht="14.25">
      <c r="A1020" s="11"/>
    </row>
    <row r="1021" ht="14.25">
      <c r="A1021" s="11"/>
    </row>
    <row r="1022" ht="14.25">
      <c r="A1022" s="11"/>
    </row>
    <row r="1023" ht="14.25">
      <c r="A1023" s="11"/>
    </row>
    <row r="1024" ht="14.25">
      <c r="A1024" s="11"/>
    </row>
    <row r="1025" ht="14.25">
      <c r="A1025" s="11"/>
    </row>
    <row r="1026" ht="14.25">
      <c r="A1026" s="11"/>
    </row>
    <row r="1027" ht="14.25">
      <c r="A1027" s="11"/>
    </row>
    <row r="1028" ht="14.25">
      <c r="A1028" s="11"/>
    </row>
    <row r="1029" ht="14.25">
      <c r="A1029" s="11"/>
    </row>
    <row r="1030" ht="14.25">
      <c r="A1030" s="11"/>
    </row>
    <row r="1031" ht="14.25">
      <c r="A1031" s="11"/>
    </row>
    <row r="1032" ht="14.25">
      <c r="A1032" s="11"/>
    </row>
    <row r="1033" ht="14.25">
      <c r="A1033" s="11"/>
    </row>
    <row r="1034" ht="14.25">
      <c r="A1034" s="11"/>
    </row>
    <row r="1035" ht="14.25">
      <c r="A1035" s="11"/>
    </row>
    <row r="1036" ht="14.25">
      <c r="A1036" s="11"/>
    </row>
    <row r="1037" ht="14.25">
      <c r="A1037" s="11"/>
    </row>
    <row r="1038" ht="14.25">
      <c r="A1038" s="11"/>
    </row>
    <row r="1039" ht="14.25">
      <c r="A1039" s="11"/>
    </row>
    <row r="1040" ht="14.25">
      <c r="A1040" s="11"/>
    </row>
    <row r="1041" ht="14.25">
      <c r="A1041" s="11"/>
    </row>
    <row r="1042" ht="14.25">
      <c r="A1042" s="11"/>
    </row>
    <row r="1043" ht="14.25">
      <c r="A1043" s="11"/>
    </row>
    <row r="1044" ht="14.25">
      <c r="A1044" s="11"/>
    </row>
    <row r="1045" ht="14.25">
      <c r="A1045" s="11"/>
    </row>
    <row r="1046" ht="14.25">
      <c r="A1046" s="11"/>
    </row>
    <row r="1047" ht="14.25">
      <c r="A1047" s="11"/>
    </row>
    <row r="1048" ht="14.25">
      <c r="A1048" s="11"/>
    </row>
    <row r="1049" ht="14.25">
      <c r="A1049" s="11"/>
    </row>
    <row r="1050" ht="14.25">
      <c r="A1050" s="11"/>
    </row>
    <row r="1051" ht="14.25">
      <c r="A1051" s="11"/>
    </row>
    <row r="1052" ht="14.25">
      <c r="A1052" s="11"/>
    </row>
    <row r="1053" ht="14.25">
      <c r="A1053" s="11"/>
    </row>
    <row r="1054" ht="14.25">
      <c r="A1054" s="11"/>
    </row>
    <row r="1055" ht="14.25">
      <c r="A1055" s="11"/>
    </row>
    <row r="1056" ht="14.25">
      <c r="A1056" s="11"/>
    </row>
    <row r="1057" ht="14.25">
      <c r="A1057" s="11"/>
    </row>
    <row r="1058" ht="14.25">
      <c r="A1058" s="11"/>
    </row>
    <row r="1059" ht="14.25">
      <c r="A1059" s="11"/>
    </row>
    <row r="1060" ht="14.25">
      <c r="A1060" s="11"/>
    </row>
    <row r="1061" ht="14.25">
      <c r="A1061" s="11"/>
    </row>
    <row r="1062" ht="14.25">
      <c r="A1062" s="11"/>
    </row>
    <row r="1063" ht="14.25">
      <c r="A1063" s="11"/>
    </row>
    <row r="1064" ht="14.25">
      <c r="A1064" s="11"/>
    </row>
    <row r="1065" ht="14.25">
      <c r="A1065" s="11"/>
    </row>
    <row r="1066" ht="14.25">
      <c r="A1066" s="11"/>
    </row>
    <row r="1067" ht="14.25">
      <c r="A1067" s="11"/>
    </row>
    <row r="1068" ht="14.25">
      <c r="A1068" s="11"/>
    </row>
    <row r="1069" ht="14.25">
      <c r="A1069" s="11"/>
    </row>
    <row r="1070" ht="14.25">
      <c r="A1070" s="11"/>
    </row>
    <row r="1071" ht="14.25">
      <c r="A1071" s="11"/>
    </row>
    <row r="1072" ht="14.25">
      <c r="A1072" s="11"/>
    </row>
    <row r="1073" ht="14.25">
      <c r="A1073" s="11"/>
    </row>
    <row r="1074" ht="14.25">
      <c r="A1074" s="11"/>
    </row>
    <row r="1075" ht="14.25">
      <c r="A1075" s="11"/>
    </row>
    <row r="1076" ht="14.25">
      <c r="A1076" s="11"/>
    </row>
    <row r="1077" ht="14.25">
      <c r="A1077" s="11"/>
    </row>
    <row r="1078" ht="14.25">
      <c r="A1078" s="11"/>
    </row>
    <row r="1079" ht="14.25">
      <c r="A1079" s="11"/>
    </row>
    <row r="1080" ht="14.25">
      <c r="A1080" s="11"/>
    </row>
    <row r="1081" ht="14.25">
      <c r="A1081" s="11"/>
    </row>
    <row r="1082" ht="14.25">
      <c r="A1082" s="11"/>
    </row>
    <row r="1083" ht="14.25">
      <c r="A1083" s="11"/>
    </row>
    <row r="1084" ht="14.25">
      <c r="A1084" s="11"/>
    </row>
    <row r="1085" ht="14.25">
      <c r="A1085" s="11"/>
    </row>
    <row r="1086" ht="14.25">
      <c r="A1086" s="11"/>
    </row>
    <row r="1087" ht="14.25">
      <c r="A1087" s="11"/>
    </row>
    <row r="1088" ht="14.25">
      <c r="A1088" s="11"/>
    </row>
    <row r="1089" ht="14.25">
      <c r="A1089" s="11"/>
    </row>
    <row r="1090" ht="14.25">
      <c r="A1090" s="11"/>
    </row>
    <row r="1091" ht="14.25">
      <c r="A1091" s="11"/>
    </row>
    <row r="1092" ht="14.25">
      <c r="A1092" s="11"/>
    </row>
    <row r="1093" ht="14.25">
      <c r="A1093" s="11"/>
    </row>
    <row r="1094" ht="14.25">
      <c r="A1094" s="11"/>
    </row>
    <row r="1095" ht="14.25">
      <c r="A1095" s="11"/>
    </row>
    <row r="1096" ht="14.25">
      <c r="A1096" s="11"/>
    </row>
    <row r="1097" ht="14.25">
      <c r="A1097" s="11"/>
    </row>
    <row r="1098" ht="14.25">
      <c r="A1098" s="11"/>
    </row>
    <row r="1099" ht="14.25">
      <c r="A1099" s="11"/>
    </row>
    <row r="1100" ht="14.25">
      <c r="A1100" s="11"/>
    </row>
    <row r="1101" ht="14.25">
      <c r="A1101" s="11"/>
    </row>
    <row r="1102" ht="14.25">
      <c r="A1102" s="11"/>
    </row>
    <row r="1103" ht="14.25">
      <c r="A1103" s="11"/>
    </row>
    <row r="1104" ht="14.25">
      <c r="A1104" s="11"/>
    </row>
    <row r="1105" ht="14.25">
      <c r="A1105" s="11"/>
    </row>
    <row r="1106" ht="14.25">
      <c r="A1106" s="11"/>
    </row>
    <row r="1107" ht="14.25">
      <c r="A1107" s="11"/>
    </row>
    <row r="1108" ht="14.25">
      <c r="A1108" s="11"/>
    </row>
    <row r="1109" ht="14.25">
      <c r="A1109" s="11"/>
    </row>
    <row r="1110" ht="14.25">
      <c r="A1110" s="11"/>
    </row>
    <row r="1111" ht="14.25">
      <c r="A1111" s="11"/>
    </row>
    <row r="1112" ht="14.25">
      <c r="A1112" s="11"/>
    </row>
    <row r="1113" ht="14.25">
      <c r="A1113" s="11"/>
    </row>
    <row r="1114" ht="14.25">
      <c r="A1114" s="11"/>
    </row>
    <row r="1115" ht="14.25">
      <c r="A1115" s="11"/>
    </row>
    <row r="1116" ht="14.25">
      <c r="A1116" s="11"/>
    </row>
    <row r="1117" ht="14.25">
      <c r="A1117" s="11"/>
    </row>
    <row r="1118" ht="14.25">
      <c r="A1118" s="11"/>
    </row>
    <row r="1119" ht="14.25">
      <c r="A1119" s="11"/>
    </row>
    <row r="1120" ht="14.25">
      <c r="A1120" s="11"/>
    </row>
    <row r="1121" ht="14.25">
      <c r="A1121" s="11"/>
    </row>
    <row r="1122" ht="14.25">
      <c r="A1122" s="11"/>
    </row>
    <row r="1123" ht="14.25">
      <c r="A1123" s="11"/>
    </row>
    <row r="1124" ht="14.25">
      <c r="A1124" s="11"/>
    </row>
    <row r="1125" ht="14.25">
      <c r="A1125" s="11"/>
    </row>
    <row r="1126" ht="14.25">
      <c r="A1126" s="11"/>
    </row>
    <row r="1127" ht="14.25">
      <c r="A1127" s="11"/>
    </row>
    <row r="1128" ht="14.25">
      <c r="A1128" s="11"/>
    </row>
    <row r="1129" ht="14.25">
      <c r="A1129" s="11"/>
    </row>
    <row r="1130" ht="14.25">
      <c r="A1130" s="11"/>
    </row>
    <row r="1131" ht="14.25">
      <c r="A1131" s="11"/>
    </row>
    <row r="1132" ht="14.25">
      <c r="A1132" s="11"/>
    </row>
    <row r="1133" ht="14.25">
      <c r="A1133" s="11"/>
    </row>
    <row r="1134" ht="14.25">
      <c r="A1134" s="11"/>
    </row>
    <row r="1135" ht="14.25">
      <c r="A1135" s="11"/>
    </row>
    <row r="1136" ht="14.25">
      <c r="A1136" s="11"/>
    </row>
    <row r="1137" ht="14.25">
      <c r="A1137" s="11"/>
    </row>
    <row r="1138" ht="14.25">
      <c r="A1138" s="11"/>
    </row>
    <row r="1139" ht="14.25">
      <c r="A1139" s="11"/>
    </row>
    <row r="1140" ht="14.25">
      <c r="A1140" s="11"/>
    </row>
    <row r="1141" ht="14.25">
      <c r="A1141" s="11"/>
    </row>
    <row r="1142" ht="14.25">
      <c r="A1142" s="11"/>
    </row>
    <row r="1143" ht="14.25">
      <c r="A1143" s="11"/>
    </row>
    <row r="1144" ht="14.25">
      <c r="A1144" s="11"/>
    </row>
    <row r="1145" ht="14.25">
      <c r="A1145" s="11"/>
    </row>
    <row r="1146" ht="14.25">
      <c r="A1146" s="11"/>
    </row>
    <row r="1147" ht="14.25">
      <c r="A1147" s="11"/>
    </row>
    <row r="1148" ht="14.25">
      <c r="A1148" s="11"/>
    </row>
    <row r="1149" ht="14.25">
      <c r="A1149" s="11"/>
    </row>
    <row r="1150" ht="14.25">
      <c r="A1150" s="11"/>
    </row>
    <row r="1151" ht="14.25">
      <c r="A1151" s="11"/>
    </row>
    <row r="1152" ht="14.25">
      <c r="A1152" s="11"/>
    </row>
    <row r="1153" ht="14.25">
      <c r="A1153" s="11"/>
    </row>
    <row r="1154" ht="14.25">
      <c r="A1154" s="11"/>
    </row>
    <row r="1155" ht="14.25">
      <c r="A1155" s="11"/>
    </row>
    <row r="1156" ht="14.25">
      <c r="A1156" s="11"/>
    </row>
    <row r="1157" ht="14.25">
      <c r="A1157" s="11"/>
    </row>
    <row r="1158" ht="14.25">
      <c r="A1158" s="11"/>
    </row>
    <row r="1159" ht="14.25">
      <c r="A1159" s="11"/>
    </row>
    <row r="1160" ht="14.25">
      <c r="A1160" s="11"/>
    </row>
    <row r="1161" ht="14.25">
      <c r="A1161" s="11"/>
    </row>
    <row r="1162" ht="14.25">
      <c r="A1162" s="11"/>
    </row>
    <row r="1163" ht="14.25">
      <c r="A1163" s="11"/>
    </row>
    <row r="1164" ht="14.25">
      <c r="A1164" s="11"/>
    </row>
    <row r="1165" ht="14.25">
      <c r="A1165" s="11"/>
    </row>
    <row r="1166" ht="14.25">
      <c r="A1166" s="11"/>
    </row>
    <row r="1167" ht="14.25">
      <c r="A1167" s="11"/>
    </row>
    <row r="1168" ht="14.25">
      <c r="A1168" s="11"/>
    </row>
    <row r="1169" ht="14.25">
      <c r="A1169" s="11"/>
    </row>
    <row r="1170" ht="14.25">
      <c r="A1170" s="11"/>
    </row>
    <row r="1171" ht="14.25">
      <c r="A1171" s="11"/>
    </row>
    <row r="1172" ht="14.25">
      <c r="A1172" s="11"/>
    </row>
    <row r="1173" ht="14.25">
      <c r="A1173" s="11"/>
    </row>
    <row r="1174" ht="14.25">
      <c r="A1174" s="11"/>
    </row>
    <row r="1175" ht="14.25">
      <c r="A1175" s="11"/>
    </row>
    <row r="1176" ht="14.25">
      <c r="A1176" s="11"/>
    </row>
    <row r="1177" ht="14.25">
      <c r="A1177" s="11"/>
    </row>
    <row r="1178" ht="14.25">
      <c r="A1178" s="11"/>
    </row>
    <row r="1179" ht="14.25">
      <c r="A1179" s="11"/>
    </row>
    <row r="1180" ht="14.25">
      <c r="A1180" s="11"/>
    </row>
    <row r="1181" ht="14.25">
      <c r="A1181" s="11"/>
    </row>
    <row r="1182" ht="14.25">
      <c r="A1182" s="11"/>
    </row>
    <row r="1183" ht="14.25">
      <c r="A1183" s="11"/>
    </row>
    <row r="1184" ht="14.25">
      <c r="A1184" s="11"/>
    </row>
    <row r="1185" ht="14.25">
      <c r="A1185" s="11"/>
    </row>
    <row r="1186" ht="14.25">
      <c r="A1186" s="11"/>
    </row>
    <row r="1187" ht="14.25">
      <c r="A1187" s="11"/>
    </row>
    <row r="1188" ht="14.25">
      <c r="A1188" s="11"/>
    </row>
    <row r="1189" ht="14.25">
      <c r="A1189" s="11"/>
    </row>
    <row r="1190" ht="14.25">
      <c r="A1190" s="11"/>
    </row>
    <row r="1191" ht="14.25">
      <c r="A1191" s="11"/>
    </row>
    <row r="1192" ht="14.25">
      <c r="A1192" s="11"/>
    </row>
    <row r="1193" ht="14.25">
      <c r="A1193" s="11"/>
    </row>
    <row r="1194" ht="14.25">
      <c r="A1194" s="11"/>
    </row>
    <row r="1195" ht="14.25">
      <c r="A1195" s="11"/>
    </row>
    <row r="1196" ht="14.25">
      <c r="A1196" s="11"/>
    </row>
    <row r="1197" ht="14.25">
      <c r="A1197" s="11"/>
    </row>
    <row r="1198" ht="14.25">
      <c r="A1198" s="11"/>
    </row>
    <row r="1199" ht="14.25">
      <c r="A1199" s="11"/>
    </row>
    <row r="1200" ht="14.25">
      <c r="A1200" s="11"/>
    </row>
    <row r="1201" ht="14.25">
      <c r="A1201" s="11"/>
    </row>
    <row r="1202" ht="14.25">
      <c r="A1202" s="11"/>
    </row>
    <row r="1203" ht="14.25">
      <c r="A1203" s="11"/>
    </row>
    <row r="1204" ht="14.25">
      <c r="A1204" s="11"/>
    </row>
    <row r="1205" ht="14.25">
      <c r="A1205" s="11"/>
    </row>
    <row r="1206" ht="14.25">
      <c r="A1206" s="11"/>
    </row>
    <row r="1207" ht="14.25">
      <c r="A1207" s="11"/>
    </row>
    <row r="1208" ht="14.25">
      <c r="A1208" s="11"/>
    </row>
    <row r="1209" ht="14.25">
      <c r="A1209" s="11"/>
    </row>
    <row r="1210" ht="14.25">
      <c r="A1210" s="11"/>
    </row>
    <row r="1211" ht="14.25">
      <c r="A1211" s="11"/>
    </row>
    <row r="1212" ht="14.25">
      <c r="A1212" s="11"/>
    </row>
    <row r="1213" ht="14.25">
      <c r="A1213" s="11"/>
    </row>
    <row r="1214" ht="14.25">
      <c r="A1214" s="11"/>
    </row>
    <row r="1215" ht="14.25">
      <c r="A1215" s="11"/>
    </row>
    <row r="1216" ht="14.25">
      <c r="A1216" s="11"/>
    </row>
    <row r="1217" ht="14.25">
      <c r="A1217" s="11"/>
    </row>
    <row r="1218" ht="14.25">
      <c r="A1218" s="11"/>
    </row>
    <row r="1219" ht="14.25">
      <c r="A1219" s="11"/>
    </row>
    <row r="1220" ht="14.25">
      <c r="A1220" s="11"/>
    </row>
    <row r="1221" ht="14.25">
      <c r="A1221" s="11"/>
    </row>
    <row r="1222" ht="14.25">
      <c r="A1222" s="11"/>
    </row>
    <row r="1223" ht="14.25">
      <c r="A1223" s="11"/>
    </row>
    <row r="1224" ht="14.25">
      <c r="A1224" s="11"/>
    </row>
    <row r="1225" ht="14.25">
      <c r="A1225" s="11"/>
    </row>
    <row r="1226" ht="14.25">
      <c r="A1226" s="11"/>
    </row>
    <row r="1227" ht="14.25">
      <c r="A1227" s="11"/>
    </row>
    <row r="1228" ht="14.25">
      <c r="A1228" s="11"/>
    </row>
    <row r="1229" ht="14.25">
      <c r="A1229" s="11"/>
    </row>
    <row r="1230" ht="14.25">
      <c r="A1230" s="11"/>
    </row>
    <row r="1231" ht="14.25">
      <c r="A1231" s="11"/>
    </row>
    <row r="1232" ht="14.25">
      <c r="A1232" s="11"/>
    </row>
    <row r="1233" ht="14.25">
      <c r="A1233" s="11"/>
    </row>
    <row r="1234" ht="14.25">
      <c r="A1234" s="11"/>
    </row>
    <row r="1235" ht="14.25">
      <c r="A1235" s="11"/>
    </row>
    <row r="1236" ht="14.25">
      <c r="A1236" s="11"/>
    </row>
    <row r="1237" ht="14.25">
      <c r="A1237" s="11"/>
    </row>
    <row r="1238" ht="14.25">
      <c r="A1238" s="11"/>
    </row>
    <row r="1239" ht="14.25">
      <c r="A1239" s="11"/>
    </row>
    <row r="1240" ht="14.25">
      <c r="A1240" s="11"/>
    </row>
    <row r="1241" ht="14.25">
      <c r="A1241" s="11"/>
    </row>
    <row r="1242" ht="14.25">
      <c r="A1242" s="11"/>
    </row>
    <row r="1243" ht="14.25">
      <c r="A1243" s="11"/>
    </row>
    <row r="1244" ht="14.25">
      <c r="A1244" s="11"/>
    </row>
    <row r="1245" ht="14.25">
      <c r="A1245" s="11"/>
    </row>
    <row r="1246" ht="14.25">
      <c r="A1246" s="11"/>
    </row>
    <row r="1247" ht="14.25">
      <c r="A1247" s="11"/>
    </row>
    <row r="1248" ht="14.25">
      <c r="A1248" s="11"/>
    </row>
    <row r="1249" ht="14.25">
      <c r="A1249" s="11"/>
    </row>
    <row r="1250" ht="14.25">
      <c r="A1250" s="11"/>
    </row>
    <row r="1251" ht="14.25">
      <c r="A1251" s="11"/>
    </row>
    <row r="1252" ht="14.25">
      <c r="A1252" s="11"/>
    </row>
    <row r="1253" ht="14.25">
      <c r="A1253" s="11"/>
    </row>
    <row r="1254" ht="14.25">
      <c r="A1254" s="11"/>
    </row>
    <row r="1255" ht="14.25">
      <c r="A1255" s="11"/>
    </row>
    <row r="1256" ht="14.25">
      <c r="A1256" s="11"/>
    </row>
    <row r="1257" ht="14.25">
      <c r="A1257" s="11"/>
    </row>
    <row r="1258" ht="14.25">
      <c r="A1258" s="11"/>
    </row>
    <row r="1259" ht="14.25">
      <c r="A1259" s="11"/>
    </row>
    <row r="1260" ht="14.25">
      <c r="A1260" s="11"/>
    </row>
    <row r="1261" ht="14.25">
      <c r="A1261" s="11"/>
    </row>
    <row r="1262" ht="14.25">
      <c r="A1262" s="11"/>
    </row>
    <row r="1263" ht="14.25">
      <c r="A1263" s="11"/>
    </row>
    <row r="1264" ht="14.25">
      <c r="A1264" s="11"/>
    </row>
    <row r="1265" ht="14.25">
      <c r="A1265" s="11"/>
    </row>
    <row r="1266" ht="14.25">
      <c r="A1266" s="11"/>
    </row>
    <row r="1267" ht="14.25">
      <c r="A1267" s="11"/>
    </row>
    <row r="1268" ht="14.25">
      <c r="A1268" s="11"/>
    </row>
    <row r="1269" ht="14.25">
      <c r="A1269" s="11"/>
    </row>
    <row r="1270" ht="14.25">
      <c r="A1270" s="11"/>
    </row>
    <row r="1271" ht="14.25">
      <c r="A1271" s="11"/>
    </row>
    <row r="1272" ht="14.25">
      <c r="A1272" s="11"/>
    </row>
    <row r="1273" ht="14.25">
      <c r="A1273" s="11"/>
    </row>
    <row r="1274" ht="14.25">
      <c r="A1274" s="11"/>
    </row>
    <row r="1275" ht="14.25">
      <c r="A1275" s="11"/>
    </row>
    <row r="1276" ht="14.25">
      <c r="A1276" s="11"/>
    </row>
    <row r="1277" ht="14.25">
      <c r="A1277" s="11"/>
    </row>
    <row r="1278" ht="14.25">
      <c r="A1278" s="11"/>
    </row>
    <row r="1279" ht="14.25">
      <c r="A1279" s="11"/>
    </row>
    <row r="1280" ht="14.25">
      <c r="A1280" s="11"/>
    </row>
    <row r="1281" ht="14.25">
      <c r="A1281" s="11"/>
    </row>
    <row r="1282" ht="14.25">
      <c r="A1282" s="11"/>
    </row>
    <row r="1283" ht="14.25">
      <c r="A1283" s="11"/>
    </row>
    <row r="1284" ht="14.25">
      <c r="A1284" s="11"/>
    </row>
    <row r="1285" ht="14.25">
      <c r="A1285" s="11"/>
    </row>
    <row r="1286" ht="14.25">
      <c r="A1286" s="11"/>
    </row>
    <row r="1287" ht="14.25">
      <c r="A1287" s="11"/>
    </row>
    <row r="1288" ht="14.25">
      <c r="A1288" s="11"/>
    </row>
    <row r="1289" ht="14.25">
      <c r="A1289" s="11"/>
    </row>
    <row r="1290" ht="14.25">
      <c r="A1290" s="11"/>
    </row>
    <row r="1291" ht="14.25">
      <c r="A1291" s="11"/>
    </row>
    <row r="1292" ht="14.25">
      <c r="A1292" s="11"/>
    </row>
    <row r="1293" ht="14.25">
      <c r="A1293" s="11"/>
    </row>
    <row r="1294" ht="14.25">
      <c r="A1294" s="11"/>
    </row>
    <row r="1295" ht="14.25">
      <c r="A1295" s="11"/>
    </row>
    <row r="1296" ht="14.25">
      <c r="A1296" s="11"/>
    </row>
    <row r="1297" ht="14.25">
      <c r="A1297" s="11"/>
    </row>
    <row r="1298" ht="14.25">
      <c r="A1298" s="11"/>
    </row>
    <row r="1299" ht="14.25">
      <c r="A1299" s="11"/>
    </row>
    <row r="1300" ht="14.25">
      <c r="A1300" s="11"/>
    </row>
    <row r="1301" ht="14.25">
      <c r="A1301" s="11"/>
    </row>
    <row r="1302" ht="14.25">
      <c r="A1302" s="11"/>
    </row>
    <row r="1303" ht="14.25">
      <c r="A1303" s="11"/>
    </row>
    <row r="1304" ht="14.25">
      <c r="A1304" s="11"/>
    </row>
    <row r="1305" ht="14.25">
      <c r="A1305" s="11"/>
    </row>
    <row r="1306" ht="14.25">
      <c r="A1306" s="11"/>
    </row>
    <row r="1307" ht="14.25">
      <c r="A1307" s="11"/>
    </row>
    <row r="1308" ht="14.25">
      <c r="A1308" s="11"/>
    </row>
    <row r="1309" ht="14.25">
      <c r="A1309" s="11"/>
    </row>
    <row r="1310" ht="14.25">
      <c r="A1310" s="11"/>
    </row>
    <row r="1311" ht="14.25">
      <c r="A1311" s="11"/>
    </row>
    <row r="1312" ht="14.25">
      <c r="A1312" s="11"/>
    </row>
    <row r="1313" ht="14.25">
      <c r="A1313" s="11"/>
    </row>
    <row r="1314" ht="14.25">
      <c r="A1314" s="11"/>
    </row>
    <row r="1315" ht="14.25">
      <c r="A1315" s="11"/>
    </row>
    <row r="1316" ht="14.25">
      <c r="A1316" s="11"/>
    </row>
    <row r="1317" ht="14.25">
      <c r="A1317" s="11"/>
    </row>
    <row r="1318" ht="14.25">
      <c r="A1318" s="11"/>
    </row>
    <row r="1319" ht="14.25">
      <c r="A1319" s="11"/>
    </row>
    <row r="1320" ht="14.25">
      <c r="A1320" s="11"/>
    </row>
    <row r="1321" ht="14.25">
      <c r="A1321" s="11"/>
    </row>
    <row r="1322" ht="14.25">
      <c r="A1322" s="11"/>
    </row>
    <row r="1323" ht="14.25">
      <c r="A1323" s="11"/>
    </row>
    <row r="1324" ht="14.25">
      <c r="A1324" s="11"/>
    </row>
    <row r="1325" ht="14.25">
      <c r="A1325" s="11"/>
    </row>
    <row r="1326" ht="14.25">
      <c r="A1326" s="11"/>
    </row>
    <row r="1327" ht="14.25">
      <c r="A1327" s="11"/>
    </row>
    <row r="1328" ht="14.25">
      <c r="A1328" s="11"/>
    </row>
    <row r="1329" ht="14.25">
      <c r="A1329" s="11"/>
    </row>
    <row r="1330" ht="14.25">
      <c r="A1330" s="11"/>
    </row>
    <row r="1331" ht="14.25">
      <c r="A1331" s="11"/>
    </row>
    <row r="1332" ht="14.25">
      <c r="A1332" s="11"/>
    </row>
    <row r="1333" ht="14.25">
      <c r="A1333" s="11"/>
    </row>
    <row r="1334" ht="14.25">
      <c r="A1334" s="11"/>
    </row>
    <row r="1335" ht="14.25">
      <c r="A1335" s="11"/>
    </row>
    <row r="1336" ht="14.25">
      <c r="A1336" s="11"/>
    </row>
    <row r="1337" ht="14.25">
      <c r="A1337" s="11"/>
    </row>
    <row r="1338" ht="14.25">
      <c r="A1338" s="11"/>
    </row>
    <row r="1339" ht="14.25">
      <c r="A1339" s="11"/>
    </row>
    <row r="1340" ht="14.25">
      <c r="A1340" s="11"/>
    </row>
    <row r="1341" ht="14.25">
      <c r="A1341" s="11"/>
    </row>
    <row r="1342" ht="14.25">
      <c r="A1342" s="11"/>
    </row>
    <row r="1343" ht="14.25">
      <c r="A1343" s="11"/>
    </row>
    <row r="1344" ht="14.25">
      <c r="A1344" s="11"/>
    </row>
    <row r="1345" ht="14.25">
      <c r="A1345" s="11"/>
    </row>
    <row r="1346" ht="14.25">
      <c r="A1346" s="11"/>
    </row>
    <row r="1347" ht="14.25">
      <c r="A1347" s="11"/>
    </row>
    <row r="1348" ht="14.25">
      <c r="A1348" s="11"/>
    </row>
    <row r="1349" ht="14.25">
      <c r="A1349" s="11"/>
    </row>
    <row r="1350" ht="14.25">
      <c r="A1350" s="11"/>
    </row>
    <row r="1351" ht="14.25">
      <c r="A1351" s="11"/>
    </row>
    <row r="1352" ht="14.25">
      <c r="A1352" s="11"/>
    </row>
    <row r="1353" ht="14.25">
      <c r="A1353" s="11"/>
    </row>
    <row r="1354" ht="14.25">
      <c r="A1354" s="11"/>
    </row>
    <row r="1355" ht="14.25">
      <c r="A1355" s="11"/>
    </row>
    <row r="1356" ht="14.25">
      <c r="A1356" s="11"/>
    </row>
    <row r="1357" ht="14.25">
      <c r="A1357" s="11"/>
    </row>
    <row r="1358" ht="14.25">
      <c r="A1358" s="11"/>
    </row>
    <row r="1359" ht="14.25">
      <c r="A1359" s="11"/>
    </row>
    <row r="1360" ht="14.25">
      <c r="A1360" s="11"/>
    </row>
    <row r="1361" ht="14.25">
      <c r="A1361" s="11"/>
    </row>
    <row r="1362" ht="14.25">
      <c r="A1362" s="11"/>
    </row>
    <row r="1363" ht="14.25">
      <c r="A1363" s="11"/>
    </row>
    <row r="1364" ht="14.25">
      <c r="A1364" s="11"/>
    </row>
    <row r="1365" ht="14.25">
      <c r="A1365" s="11"/>
    </row>
    <row r="1366" ht="14.25">
      <c r="A1366" s="11"/>
    </row>
    <row r="1367" ht="14.25">
      <c r="A1367" s="11"/>
    </row>
    <row r="1368" ht="14.25">
      <c r="A1368" s="11"/>
    </row>
    <row r="1369" ht="14.25">
      <c r="A1369" s="11"/>
    </row>
    <row r="1370" ht="14.25">
      <c r="A1370" s="11"/>
    </row>
    <row r="1371" ht="14.25">
      <c r="A1371" s="11"/>
    </row>
    <row r="1372" ht="14.25">
      <c r="A1372" s="11"/>
    </row>
    <row r="1373" ht="14.25">
      <c r="A1373" s="11"/>
    </row>
    <row r="1374" ht="14.25">
      <c r="A1374" s="11"/>
    </row>
    <row r="1375" ht="14.25">
      <c r="A1375" s="11"/>
    </row>
    <row r="1376" ht="14.25">
      <c r="A1376" s="11"/>
    </row>
    <row r="1377" ht="14.25">
      <c r="A1377" s="11"/>
    </row>
    <row r="1378" ht="14.25">
      <c r="A1378" s="11"/>
    </row>
    <row r="1379" ht="14.25">
      <c r="A1379" s="11"/>
    </row>
    <row r="1380" ht="14.25">
      <c r="A1380" s="11"/>
    </row>
    <row r="1381" ht="14.25">
      <c r="A1381" s="11"/>
    </row>
    <row r="1382" ht="14.25">
      <c r="A1382" s="11"/>
    </row>
    <row r="1383" ht="14.25">
      <c r="A1383" s="11"/>
    </row>
    <row r="1384" ht="14.25">
      <c r="A1384" s="11"/>
    </row>
    <row r="1385" ht="14.25">
      <c r="A1385" s="11"/>
    </row>
    <row r="1386" ht="14.25">
      <c r="A1386" s="11"/>
    </row>
    <row r="1387" ht="14.25">
      <c r="A1387" s="11"/>
    </row>
    <row r="1388" ht="14.25">
      <c r="A1388" s="11"/>
    </row>
    <row r="1389" ht="14.25">
      <c r="A1389" s="11"/>
    </row>
    <row r="1390" ht="14.25">
      <c r="A1390" s="11"/>
    </row>
    <row r="1391" ht="14.25">
      <c r="A1391" s="11"/>
    </row>
    <row r="1392" ht="14.25">
      <c r="A1392" s="11"/>
    </row>
    <row r="1393" ht="14.25">
      <c r="A1393" s="11"/>
    </row>
    <row r="1394" ht="14.25">
      <c r="A1394" s="11"/>
    </row>
    <row r="1395" ht="14.25">
      <c r="A1395" s="11"/>
    </row>
    <row r="1396" ht="14.25">
      <c r="A1396" s="11"/>
    </row>
    <row r="1397" ht="14.25">
      <c r="A1397" s="11"/>
    </row>
    <row r="1398" ht="14.25">
      <c r="A1398" s="11"/>
    </row>
    <row r="1399" ht="14.25">
      <c r="A1399" s="11"/>
    </row>
    <row r="1400" ht="14.25">
      <c r="A1400" s="11"/>
    </row>
    <row r="1401" ht="14.25">
      <c r="A1401" s="11"/>
    </row>
    <row r="1402" ht="14.25">
      <c r="A1402" s="11"/>
    </row>
    <row r="1403" ht="14.25">
      <c r="A1403" s="11"/>
    </row>
    <row r="1404" ht="14.25">
      <c r="A1404" s="11"/>
    </row>
    <row r="1405" ht="14.25">
      <c r="A1405" s="11"/>
    </row>
    <row r="1406" ht="14.25">
      <c r="A1406" s="11"/>
    </row>
    <row r="1407" ht="14.25">
      <c r="A1407" s="11"/>
    </row>
    <row r="1408" ht="14.25">
      <c r="A1408" s="11"/>
    </row>
    <row r="1409" ht="14.25">
      <c r="A1409" s="11"/>
    </row>
    <row r="1410" ht="14.25">
      <c r="A1410" s="11"/>
    </row>
    <row r="1411" ht="14.25">
      <c r="A1411" s="11"/>
    </row>
    <row r="1412" ht="14.25">
      <c r="A1412" s="11"/>
    </row>
    <row r="1413" ht="14.25">
      <c r="A1413" s="11"/>
    </row>
    <row r="1414" ht="14.25">
      <c r="A1414" s="11"/>
    </row>
    <row r="1415" ht="14.25">
      <c r="A1415" s="11"/>
    </row>
    <row r="1416" ht="14.25">
      <c r="A1416" s="11"/>
    </row>
    <row r="1417" ht="14.25">
      <c r="A1417" s="11"/>
    </row>
    <row r="1418" ht="14.25">
      <c r="A1418" s="11"/>
    </row>
    <row r="1419" ht="14.25">
      <c r="A1419" s="11"/>
    </row>
    <row r="1420" ht="14.25">
      <c r="A1420" s="11"/>
    </row>
    <row r="1421" ht="14.25">
      <c r="A1421" s="11"/>
    </row>
    <row r="1422" ht="14.25">
      <c r="A1422" s="11"/>
    </row>
    <row r="1423" ht="14.25">
      <c r="A1423" s="11"/>
    </row>
    <row r="1424" ht="14.25">
      <c r="A1424" s="11"/>
    </row>
    <row r="1425" ht="14.25">
      <c r="A1425" s="11"/>
    </row>
    <row r="1426" ht="14.25">
      <c r="A1426" s="11"/>
    </row>
    <row r="1427" ht="14.25">
      <c r="A1427" s="11"/>
    </row>
    <row r="1428" ht="14.25">
      <c r="A1428" s="11"/>
    </row>
    <row r="1429" ht="14.25">
      <c r="A1429" s="11"/>
    </row>
    <row r="1430" ht="14.25">
      <c r="A1430" s="11"/>
    </row>
    <row r="1431" ht="14.25">
      <c r="A1431" s="11"/>
    </row>
    <row r="1432" ht="14.25">
      <c r="A1432" s="11"/>
    </row>
    <row r="1433" ht="14.25">
      <c r="A1433" s="11"/>
    </row>
    <row r="1434" ht="14.25">
      <c r="A1434" s="11"/>
    </row>
    <row r="1435" ht="14.25">
      <c r="A1435" s="11"/>
    </row>
    <row r="1436" ht="14.25">
      <c r="A1436" s="11"/>
    </row>
    <row r="1437" ht="14.25">
      <c r="A1437" s="11"/>
    </row>
    <row r="1438" ht="14.25">
      <c r="A1438" s="11"/>
    </row>
    <row r="1439" ht="14.25">
      <c r="A1439" s="11"/>
    </row>
    <row r="1440" ht="14.25">
      <c r="A1440" s="11"/>
    </row>
    <row r="1441" ht="14.25">
      <c r="A1441" s="11"/>
    </row>
    <row r="1442" ht="14.25">
      <c r="A1442" s="11"/>
    </row>
    <row r="1443" ht="14.25">
      <c r="A1443" s="11"/>
    </row>
    <row r="1444" ht="14.25">
      <c r="A1444" s="11"/>
    </row>
    <row r="1445" ht="14.25">
      <c r="A1445" s="11"/>
    </row>
    <row r="1446" ht="14.25">
      <c r="A1446" s="11"/>
    </row>
    <row r="1447" ht="14.25">
      <c r="A1447" s="11"/>
    </row>
    <row r="1448" ht="14.25">
      <c r="A1448" s="11"/>
    </row>
    <row r="1449" ht="14.25">
      <c r="A1449" s="11"/>
    </row>
    <row r="1450" ht="14.25">
      <c r="A1450" s="11"/>
    </row>
    <row r="1451" ht="14.25">
      <c r="A1451" s="11"/>
    </row>
    <row r="1452" ht="14.25">
      <c r="A1452" s="11"/>
    </row>
    <row r="1453" ht="14.25">
      <c r="A1453" s="11"/>
    </row>
    <row r="1454" ht="14.25">
      <c r="A1454" s="11"/>
    </row>
    <row r="1455" ht="14.25">
      <c r="A1455" s="11"/>
    </row>
    <row r="1456" ht="14.25">
      <c r="A1456" s="11"/>
    </row>
    <row r="1457" ht="14.25">
      <c r="A1457" s="11"/>
    </row>
    <row r="1458" ht="14.25">
      <c r="A1458" s="11"/>
    </row>
    <row r="1459" ht="14.25">
      <c r="A1459" s="11"/>
    </row>
    <row r="1460" ht="14.25">
      <c r="A1460" s="11"/>
    </row>
    <row r="1461" ht="14.25">
      <c r="A1461" s="11"/>
    </row>
    <row r="1462" ht="14.25">
      <c r="A1462" s="11"/>
    </row>
    <row r="1463" ht="14.25">
      <c r="A1463" s="11"/>
    </row>
    <row r="1464" ht="14.25">
      <c r="A1464" s="11"/>
    </row>
    <row r="1465" ht="14.25">
      <c r="A1465" s="11"/>
    </row>
    <row r="1466" ht="14.25">
      <c r="A1466" s="11"/>
    </row>
    <row r="1467" ht="14.25">
      <c r="A1467" s="11"/>
    </row>
    <row r="1468" ht="14.25">
      <c r="A1468" s="11"/>
    </row>
    <row r="1469" ht="14.25">
      <c r="A1469" s="11"/>
    </row>
    <row r="1470" ht="14.25">
      <c r="A1470" s="11"/>
    </row>
    <row r="1471" ht="14.25">
      <c r="A1471" s="11"/>
    </row>
    <row r="1472" ht="14.25">
      <c r="A1472" s="11"/>
    </row>
    <row r="1473" ht="14.25">
      <c r="A1473" s="11"/>
    </row>
    <row r="1474" ht="14.25">
      <c r="A1474" s="11"/>
    </row>
    <row r="1475" ht="14.25">
      <c r="A1475" s="11"/>
    </row>
    <row r="1476" ht="14.25">
      <c r="A1476" s="11"/>
    </row>
    <row r="1477" ht="14.25">
      <c r="A1477" s="11"/>
    </row>
    <row r="1478" ht="14.25">
      <c r="A1478" s="11"/>
    </row>
    <row r="1479" ht="14.25">
      <c r="A1479" s="11"/>
    </row>
    <row r="1480" ht="14.25">
      <c r="A1480" s="11"/>
    </row>
    <row r="1481" ht="14.25">
      <c r="A1481" s="11"/>
    </row>
    <row r="1482" ht="14.25">
      <c r="A1482" s="11"/>
    </row>
    <row r="1483" ht="14.25">
      <c r="A1483" s="11"/>
    </row>
    <row r="1484" ht="14.25">
      <c r="A1484" s="11"/>
    </row>
    <row r="1485" ht="14.25">
      <c r="A1485" s="11"/>
    </row>
    <row r="1486" ht="14.25">
      <c r="A1486" s="11"/>
    </row>
    <row r="1487" ht="14.25">
      <c r="A1487" s="11"/>
    </row>
    <row r="1488" ht="14.25">
      <c r="A1488" s="11"/>
    </row>
    <row r="1489" ht="14.25">
      <c r="A1489" s="11"/>
    </row>
    <row r="1490" ht="14.25">
      <c r="A1490" s="11"/>
    </row>
    <row r="1491" ht="14.25">
      <c r="A1491" s="11"/>
    </row>
    <row r="1492" ht="14.25">
      <c r="A1492" s="11"/>
    </row>
    <row r="1493" ht="14.25">
      <c r="A1493" s="11"/>
    </row>
    <row r="1494" ht="14.25">
      <c r="A1494" s="11"/>
    </row>
    <row r="1495" ht="14.25">
      <c r="A1495" s="11"/>
    </row>
    <row r="1496" ht="14.25">
      <c r="A1496" s="11"/>
    </row>
    <row r="1497" ht="14.25">
      <c r="A1497" s="11"/>
    </row>
    <row r="1498" ht="14.25">
      <c r="A1498" s="11"/>
    </row>
    <row r="1499" ht="14.25">
      <c r="A1499" s="11"/>
    </row>
    <row r="1500" ht="14.25">
      <c r="A1500" s="11"/>
    </row>
    <row r="1501" ht="14.25">
      <c r="A1501" s="11"/>
    </row>
    <row r="1502" ht="14.25">
      <c r="A1502" s="11"/>
    </row>
    <row r="1503" ht="14.25">
      <c r="A1503" s="11"/>
    </row>
    <row r="1504" ht="14.25">
      <c r="A1504" s="11"/>
    </row>
    <row r="1505" ht="14.25">
      <c r="A1505" s="11"/>
    </row>
    <row r="1506" ht="14.25">
      <c r="A1506" s="11"/>
    </row>
    <row r="1507" ht="14.25">
      <c r="A1507" s="11"/>
    </row>
    <row r="1508" ht="14.25">
      <c r="A1508" s="11"/>
    </row>
    <row r="1509" ht="14.25">
      <c r="A1509" s="11"/>
    </row>
    <row r="1510" ht="14.25">
      <c r="A1510" s="11"/>
    </row>
    <row r="1511" ht="14.25">
      <c r="A1511" s="11"/>
    </row>
    <row r="1512" ht="14.25">
      <c r="A1512" s="11"/>
    </row>
    <row r="1513" ht="14.25">
      <c r="A1513" s="11"/>
    </row>
    <row r="1514" ht="14.25">
      <c r="A1514" s="11"/>
    </row>
    <row r="1515" ht="14.25">
      <c r="A1515" s="11"/>
    </row>
    <row r="1516" ht="14.25">
      <c r="A1516" s="11"/>
    </row>
    <row r="1517" ht="14.25">
      <c r="A1517" s="11"/>
    </row>
    <row r="1518" ht="14.25">
      <c r="A1518" s="11"/>
    </row>
    <row r="1519" ht="14.25">
      <c r="A1519" s="11"/>
    </row>
    <row r="1520" ht="14.25">
      <c r="A1520" s="11"/>
    </row>
    <row r="1521" ht="14.25">
      <c r="A1521" s="11"/>
    </row>
    <row r="1522" ht="14.25">
      <c r="A1522" s="11"/>
    </row>
    <row r="1523" ht="14.25">
      <c r="A1523" s="11"/>
    </row>
    <row r="1524" ht="14.25">
      <c r="A1524" s="11"/>
    </row>
    <row r="1525" ht="14.25">
      <c r="A1525" s="11"/>
    </row>
    <row r="1526" ht="14.25">
      <c r="A1526" s="11"/>
    </row>
    <row r="1527" ht="14.25">
      <c r="A1527" s="11"/>
    </row>
    <row r="1528" ht="14.25">
      <c r="A1528" s="11"/>
    </row>
    <row r="1529" ht="14.25">
      <c r="A1529" s="11"/>
    </row>
    <row r="1530" ht="14.25">
      <c r="A1530" s="11"/>
    </row>
    <row r="1531" ht="14.25">
      <c r="A1531" s="11"/>
    </row>
    <row r="1532" ht="14.25">
      <c r="A1532" s="11"/>
    </row>
    <row r="1533" ht="14.25">
      <c r="A1533" s="11"/>
    </row>
    <row r="1534" ht="14.25">
      <c r="A1534" s="11"/>
    </row>
    <row r="1535" ht="14.25">
      <c r="A1535" s="11"/>
    </row>
    <row r="1536" ht="14.25">
      <c r="A1536" s="11"/>
    </row>
    <row r="1537" ht="14.25">
      <c r="A1537" s="11"/>
    </row>
    <row r="1538" ht="14.25">
      <c r="A1538" s="11"/>
    </row>
    <row r="1539" ht="14.25">
      <c r="A1539" s="11"/>
    </row>
    <row r="1540" ht="14.25">
      <c r="A1540" s="11"/>
    </row>
    <row r="1541" ht="14.25">
      <c r="A1541" s="11"/>
    </row>
    <row r="1542" ht="14.25">
      <c r="A1542" s="11"/>
    </row>
    <row r="1543" ht="14.25">
      <c r="A1543" s="11"/>
    </row>
    <row r="1544" ht="14.25">
      <c r="A1544" s="11"/>
    </row>
    <row r="1545" ht="14.25">
      <c r="A1545" s="11"/>
    </row>
    <row r="1546" ht="14.25">
      <c r="A1546" s="11"/>
    </row>
    <row r="1547" ht="14.25">
      <c r="A1547" s="11"/>
    </row>
    <row r="1548" ht="14.25">
      <c r="A1548" s="11"/>
    </row>
    <row r="1549" ht="14.25">
      <c r="A1549" s="11"/>
    </row>
    <row r="1550" ht="14.25">
      <c r="A1550" s="11"/>
    </row>
    <row r="1551" ht="14.25">
      <c r="A1551" s="11"/>
    </row>
    <row r="1552" ht="14.25">
      <c r="A1552" s="11"/>
    </row>
    <row r="1553" ht="14.25">
      <c r="A1553" s="11"/>
    </row>
    <row r="1554" ht="14.25">
      <c r="A1554" s="11"/>
    </row>
    <row r="1555" ht="14.25">
      <c r="A1555" s="11"/>
    </row>
    <row r="1556" ht="14.25">
      <c r="A1556" s="11"/>
    </row>
    <row r="1557" ht="14.25">
      <c r="A1557" s="11"/>
    </row>
    <row r="1558" ht="14.25">
      <c r="A1558" s="11"/>
    </row>
    <row r="1559" ht="14.25">
      <c r="A1559" s="11"/>
    </row>
    <row r="1560" ht="14.25">
      <c r="A1560" s="11"/>
    </row>
    <row r="1561" ht="14.25">
      <c r="A1561" s="11"/>
    </row>
    <row r="1562" ht="14.25">
      <c r="A1562" s="11"/>
    </row>
    <row r="1563" ht="14.25">
      <c r="A1563" s="11"/>
    </row>
    <row r="1564" ht="14.25">
      <c r="A1564" s="11"/>
    </row>
    <row r="1565" ht="14.25">
      <c r="A1565" s="11"/>
    </row>
    <row r="1566" ht="14.25">
      <c r="A1566" s="11"/>
    </row>
    <row r="1567" ht="14.25">
      <c r="A1567" s="11"/>
    </row>
    <row r="1568" ht="14.25">
      <c r="A1568" s="11"/>
    </row>
    <row r="1569" ht="14.25">
      <c r="A1569" s="11"/>
    </row>
    <row r="1570" ht="14.25">
      <c r="A1570" s="11"/>
    </row>
    <row r="1571" ht="14.25">
      <c r="A1571" s="11"/>
    </row>
    <row r="1572" ht="14.25">
      <c r="A1572" s="11"/>
    </row>
    <row r="1573" ht="14.25">
      <c r="A1573" s="11"/>
    </row>
    <row r="1574" ht="14.25">
      <c r="A1574" s="11"/>
    </row>
    <row r="1575" ht="14.25">
      <c r="A1575" s="11"/>
    </row>
    <row r="1576" ht="14.25">
      <c r="A1576" s="11"/>
    </row>
    <row r="1577" ht="14.25">
      <c r="A1577" s="11"/>
    </row>
    <row r="1578" ht="14.25">
      <c r="A1578" s="11"/>
    </row>
    <row r="1579" ht="14.25">
      <c r="A1579" s="11"/>
    </row>
    <row r="1580" ht="14.25">
      <c r="A1580" s="11"/>
    </row>
    <row r="1581" ht="14.25">
      <c r="A1581" s="11"/>
    </row>
    <row r="1582" ht="14.25">
      <c r="A1582" s="11"/>
    </row>
    <row r="1583" ht="14.25">
      <c r="A1583" s="11"/>
    </row>
    <row r="1584" ht="14.25">
      <c r="A1584" s="11"/>
    </row>
    <row r="1585" ht="14.25">
      <c r="A1585" s="11"/>
    </row>
    <row r="1586" ht="14.25">
      <c r="A1586" s="11"/>
    </row>
    <row r="1587" ht="14.25">
      <c r="A1587" s="11"/>
    </row>
    <row r="1588" ht="14.25">
      <c r="A1588" s="11"/>
    </row>
    <row r="1589" ht="14.25">
      <c r="A1589" s="11"/>
    </row>
    <row r="1590" ht="14.25">
      <c r="A1590" s="11"/>
    </row>
    <row r="1591" ht="14.25">
      <c r="A1591" s="11"/>
    </row>
    <row r="1592" ht="14.25">
      <c r="A1592" s="11"/>
    </row>
    <row r="1593" ht="14.25">
      <c r="A1593" s="11"/>
    </row>
    <row r="1594" ht="14.25">
      <c r="A1594" s="11"/>
    </row>
    <row r="1595" ht="14.25">
      <c r="A1595" s="11"/>
    </row>
    <row r="1596" ht="14.25">
      <c r="A1596" s="11"/>
    </row>
    <row r="1597" ht="14.25">
      <c r="A1597" s="11"/>
    </row>
    <row r="1598" ht="14.25">
      <c r="A1598" s="11"/>
    </row>
    <row r="1599" ht="14.25">
      <c r="A1599" s="11"/>
    </row>
    <row r="1600" ht="14.25">
      <c r="A1600" s="11"/>
    </row>
    <row r="1601" ht="14.25">
      <c r="A1601" s="11"/>
    </row>
    <row r="1602" ht="14.25">
      <c r="A1602" s="11"/>
    </row>
    <row r="1603" ht="14.25">
      <c r="A1603" s="11"/>
    </row>
    <row r="1604" ht="14.25">
      <c r="A1604" s="11"/>
    </row>
    <row r="1605" ht="14.25">
      <c r="A1605" s="11"/>
    </row>
    <row r="1606" ht="14.25">
      <c r="A1606" s="11"/>
    </row>
    <row r="1607" ht="14.25">
      <c r="A1607" s="11"/>
    </row>
    <row r="1608" ht="14.25">
      <c r="A1608" s="11"/>
    </row>
    <row r="1609" ht="14.25">
      <c r="A1609" s="11"/>
    </row>
    <row r="1610" ht="14.25">
      <c r="A1610" s="11"/>
    </row>
    <row r="1611" ht="14.25">
      <c r="A1611" s="11"/>
    </row>
    <row r="1612" ht="14.25">
      <c r="A1612" s="11"/>
    </row>
    <row r="1613" ht="14.25">
      <c r="A1613" s="11"/>
    </row>
    <row r="1614" ht="14.25">
      <c r="A1614" s="11"/>
    </row>
    <row r="1615" ht="14.25">
      <c r="A1615" s="11"/>
    </row>
    <row r="1616" ht="14.25">
      <c r="A1616" s="11"/>
    </row>
    <row r="1617" ht="14.25">
      <c r="A1617" s="11"/>
    </row>
    <row r="1618" ht="14.25">
      <c r="A1618" s="11"/>
    </row>
    <row r="1619" ht="14.25">
      <c r="A1619" s="11"/>
    </row>
    <row r="1620" ht="14.25">
      <c r="A1620" s="11"/>
    </row>
    <row r="1621" ht="14.25">
      <c r="A1621" s="11"/>
    </row>
    <row r="1622" ht="14.25">
      <c r="A1622" s="11"/>
    </row>
    <row r="1623" ht="14.25">
      <c r="A1623" s="11"/>
    </row>
    <row r="1624" ht="14.25">
      <c r="A1624" s="11"/>
    </row>
    <row r="1625" ht="14.25">
      <c r="A1625" s="11"/>
    </row>
    <row r="1626" ht="14.25">
      <c r="A1626" s="11"/>
    </row>
    <row r="1627" ht="14.25">
      <c r="A1627" s="11"/>
    </row>
    <row r="1628" ht="14.25">
      <c r="A1628" s="11"/>
    </row>
    <row r="1629" ht="14.25">
      <c r="A1629" s="11"/>
    </row>
    <row r="1630" ht="14.25">
      <c r="A1630" s="11"/>
    </row>
    <row r="1631" ht="14.25">
      <c r="A1631" s="11"/>
    </row>
    <row r="1632" ht="14.25">
      <c r="A1632" s="11"/>
    </row>
    <row r="1633" ht="14.25">
      <c r="A1633" s="11"/>
    </row>
    <row r="1634" ht="14.25">
      <c r="A1634" s="11"/>
    </row>
    <row r="1635" ht="14.25">
      <c r="A1635" s="11"/>
    </row>
    <row r="1636" ht="14.25">
      <c r="A1636" s="11"/>
    </row>
    <row r="1637" ht="14.25">
      <c r="A1637" s="11"/>
    </row>
    <row r="1638" ht="14.25">
      <c r="A1638" s="11"/>
    </row>
    <row r="1639" ht="14.25">
      <c r="A1639" s="11"/>
    </row>
    <row r="1640" ht="14.25">
      <c r="A1640" s="11"/>
    </row>
    <row r="1641" ht="14.25">
      <c r="A1641" s="11"/>
    </row>
    <row r="1642" ht="14.25">
      <c r="A1642" s="11"/>
    </row>
    <row r="1643" ht="14.25">
      <c r="A1643" s="11"/>
    </row>
    <row r="1644" ht="14.25">
      <c r="A1644" s="11"/>
    </row>
    <row r="1645" ht="14.25">
      <c r="A1645" s="11"/>
    </row>
    <row r="1646" ht="14.25">
      <c r="A1646" s="11"/>
    </row>
    <row r="1647" ht="14.25">
      <c r="A1647" s="11"/>
    </row>
    <row r="1648" ht="14.25">
      <c r="A1648" s="11"/>
    </row>
    <row r="1649" ht="14.25">
      <c r="A1649" s="11"/>
    </row>
    <row r="1650" ht="14.25">
      <c r="A1650" s="11"/>
    </row>
    <row r="1651" ht="14.25">
      <c r="A1651" s="11"/>
    </row>
    <row r="1652" ht="14.25">
      <c r="A1652" s="11"/>
    </row>
    <row r="1653" ht="14.25">
      <c r="A1653" s="11"/>
    </row>
    <row r="1654" ht="14.25">
      <c r="A1654" s="11"/>
    </row>
    <row r="1655" ht="14.25">
      <c r="A1655" s="11"/>
    </row>
    <row r="1656" ht="14.25">
      <c r="A1656" s="11"/>
    </row>
    <row r="1657" ht="14.25">
      <c r="A1657" s="11"/>
    </row>
    <row r="1658" ht="14.25">
      <c r="A1658" s="11"/>
    </row>
    <row r="1659" ht="14.25">
      <c r="A1659" s="11"/>
    </row>
    <row r="1660" ht="14.25">
      <c r="A1660" s="11"/>
    </row>
    <row r="1661" ht="14.25">
      <c r="A1661" s="11"/>
    </row>
    <row r="1662" ht="14.25">
      <c r="A1662" s="11"/>
    </row>
    <row r="1663" ht="14.25">
      <c r="A1663" s="11"/>
    </row>
    <row r="1664" ht="14.25">
      <c r="A1664" s="11"/>
    </row>
    <row r="1665" ht="14.25">
      <c r="A1665" s="11"/>
    </row>
    <row r="1666" ht="14.25">
      <c r="A1666" s="11"/>
    </row>
    <row r="1667" ht="14.25">
      <c r="A1667" s="11"/>
    </row>
    <row r="1668" ht="14.25">
      <c r="A1668" s="11"/>
    </row>
    <row r="1669" ht="14.25">
      <c r="A1669" s="11"/>
    </row>
    <row r="1670" ht="14.25">
      <c r="A1670" s="11"/>
    </row>
    <row r="1671" ht="14.25">
      <c r="A1671" s="11"/>
    </row>
    <row r="1672" ht="14.25">
      <c r="A1672" s="11"/>
    </row>
    <row r="1673" ht="14.25">
      <c r="A1673" s="11"/>
    </row>
    <row r="1674" ht="14.25">
      <c r="A1674" s="11"/>
    </row>
    <row r="1675" ht="14.25">
      <c r="A1675" s="11"/>
    </row>
    <row r="1676" ht="14.25">
      <c r="A1676" s="11"/>
    </row>
    <row r="1677" ht="14.25">
      <c r="A1677" s="11"/>
    </row>
    <row r="1678" ht="14.25">
      <c r="A1678" s="11"/>
    </row>
    <row r="1679" ht="14.25">
      <c r="A1679" s="11"/>
    </row>
    <row r="1680" ht="14.25">
      <c r="A1680" s="11"/>
    </row>
    <row r="1681" ht="14.25">
      <c r="A1681" s="11"/>
    </row>
    <row r="1682" ht="14.25">
      <c r="A1682" s="11"/>
    </row>
    <row r="1683" ht="14.25">
      <c r="A1683" s="11"/>
    </row>
    <row r="1684" ht="14.25">
      <c r="A1684" s="11"/>
    </row>
    <row r="1685" ht="14.25">
      <c r="A1685" s="11"/>
    </row>
    <row r="1686" ht="14.25">
      <c r="A1686" s="11"/>
    </row>
    <row r="1687" ht="14.25">
      <c r="A1687" s="11"/>
    </row>
    <row r="1688" ht="14.25">
      <c r="A1688" s="11"/>
    </row>
    <row r="1689" ht="14.25">
      <c r="A1689" s="11"/>
    </row>
    <row r="1690" ht="14.25">
      <c r="A1690" s="11"/>
    </row>
    <row r="1691" ht="14.25">
      <c r="A1691" s="11"/>
    </row>
    <row r="1692" ht="14.25">
      <c r="A1692" s="11"/>
    </row>
    <row r="1693" ht="14.25">
      <c r="A1693" s="11"/>
    </row>
    <row r="1694" ht="14.25">
      <c r="A1694" s="11"/>
    </row>
    <row r="1695" ht="14.25">
      <c r="A1695" s="11"/>
    </row>
    <row r="1696" ht="14.25">
      <c r="A1696" s="11"/>
    </row>
    <row r="1697" ht="14.25">
      <c r="A1697" s="11"/>
    </row>
    <row r="1698" ht="14.25">
      <c r="A1698" s="11"/>
    </row>
    <row r="1699" ht="14.25">
      <c r="A1699" s="11"/>
    </row>
    <row r="1700" ht="14.25">
      <c r="A1700" s="11"/>
    </row>
    <row r="1701" ht="14.25">
      <c r="A1701" s="11"/>
    </row>
    <row r="1702" ht="14.25">
      <c r="A1702" s="11"/>
    </row>
    <row r="1703" ht="14.25">
      <c r="A1703" s="11"/>
    </row>
    <row r="1704" ht="14.25">
      <c r="A1704" s="11"/>
    </row>
    <row r="1705" ht="14.25">
      <c r="A1705" s="11"/>
    </row>
    <row r="1706" ht="14.25">
      <c r="A1706" s="11"/>
    </row>
    <row r="1707" ht="14.25">
      <c r="A1707" s="11"/>
    </row>
    <row r="1708" ht="14.25">
      <c r="A1708" s="11"/>
    </row>
    <row r="1709" ht="14.25">
      <c r="A1709" s="11"/>
    </row>
    <row r="1710" ht="14.25">
      <c r="A1710" s="11"/>
    </row>
    <row r="1711" ht="14.25">
      <c r="A1711" s="11"/>
    </row>
    <row r="1712" ht="14.25">
      <c r="A1712" s="11"/>
    </row>
    <row r="1713" ht="14.25">
      <c r="A1713" s="11"/>
    </row>
    <row r="1714" ht="14.25">
      <c r="A1714" s="11"/>
    </row>
    <row r="1715" ht="14.25">
      <c r="A1715" s="11"/>
    </row>
    <row r="1716" ht="14.25">
      <c r="A1716" s="11"/>
    </row>
    <row r="1717" ht="14.25">
      <c r="A1717" s="11"/>
    </row>
    <row r="1718" ht="14.25">
      <c r="A1718" s="11"/>
    </row>
    <row r="1719" ht="14.25">
      <c r="A1719" s="11"/>
    </row>
    <row r="1720" ht="14.25">
      <c r="A1720" s="11"/>
    </row>
    <row r="1721" ht="14.25">
      <c r="A1721" s="11"/>
    </row>
    <row r="1722" ht="14.25">
      <c r="A1722" s="11"/>
    </row>
    <row r="1723" ht="14.25">
      <c r="A1723" s="11"/>
    </row>
    <row r="1724" ht="14.25">
      <c r="A1724" s="11"/>
    </row>
    <row r="1725" ht="14.25">
      <c r="A1725" s="11"/>
    </row>
    <row r="1726" ht="14.25">
      <c r="A1726" s="11"/>
    </row>
    <row r="1727" ht="14.25">
      <c r="A1727" s="11"/>
    </row>
    <row r="1728" ht="14.25">
      <c r="A1728" s="11"/>
    </row>
    <row r="1729" ht="14.25">
      <c r="A1729" s="11"/>
    </row>
    <row r="1730" ht="14.25">
      <c r="A1730" s="11"/>
    </row>
    <row r="1731" ht="14.25">
      <c r="A1731" s="11"/>
    </row>
    <row r="1732" ht="14.25">
      <c r="A1732" s="11"/>
    </row>
    <row r="1733" ht="14.25">
      <c r="A1733" s="11"/>
    </row>
    <row r="1734" ht="14.25">
      <c r="A1734" s="11"/>
    </row>
    <row r="1735" ht="14.25">
      <c r="A1735" s="11"/>
    </row>
    <row r="1736" ht="14.25">
      <c r="A1736" s="11"/>
    </row>
    <row r="1737" ht="14.25">
      <c r="A1737" s="11"/>
    </row>
    <row r="1738" ht="14.25">
      <c r="A1738" s="11"/>
    </row>
    <row r="1739" ht="14.25">
      <c r="A1739" s="11"/>
    </row>
    <row r="1740" ht="14.25">
      <c r="A1740" s="11"/>
    </row>
    <row r="1741" ht="14.25">
      <c r="A1741" s="11"/>
    </row>
    <row r="1742" ht="14.25">
      <c r="A1742" s="11"/>
    </row>
    <row r="1743" ht="14.25">
      <c r="A1743" s="11"/>
    </row>
    <row r="1744" ht="14.25">
      <c r="A1744" s="11"/>
    </row>
    <row r="1745" ht="14.25">
      <c r="A1745" s="11"/>
    </row>
    <row r="1746" ht="14.25">
      <c r="A1746" s="11"/>
    </row>
    <row r="1747" ht="14.25">
      <c r="A1747" s="11"/>
    </row>
    <row r="1748" ht="14.25">
      <c r="A1748" s="11"/>
    </row>
    <row r="1749" ht="14.25">
      <c r="A1749" s="11"/>
    </row>
    <row r="1750" ht="14.25">
      <c r="A1750" s="11"/>
    </row>
    <row r="1751" ht="14.25">
      <c r="A1751" s="11"/>
    </row>
    <row r="1752" ht="14.25">
      <c r="A1752" s="11"/>
    </row>
    <row r="1753" ht="14.25">
      <c r="A1753" s="11"/>
    </row>
    <row r="1754" ht="14.25">
      <c r="A1754" s="11"/>
    </row>
    <row r="1755" ht="14.25">
      <c r="A1755" s="11"/>
    </row>
    <row r="1756" ht="14.25">
      <c r="A1756" s="11"/>
    </row>
    <row r="1757" ht="14.25">
      <c r="A1757" s="11"/>
    </row>
    <row r="1758" ht="14.25">
      <c r="A1758" s="11"/>
    </row>
    <row r="1759" ht="14.25">
      <c r="A1759" s="11"/>
    </row>
    <row r="1760" ht="14.25">
      <c r="A1760" s="11"/>
    </row>
    <row r="1761" ht="14.25">
      <c r="A1761" s="11"/>
    </row>
    <row r="1762" ht="14.25">
      <c r="A1762" s="11"/>
    </row>
    <row r="1763" ht="14.25">
      <c r="A1763" s="11"/>
    </row>
    <row r="1764" ht="14.25">
      <c r="A1764" s="11"/>
    </row>
    <row r="1765" ht="14.25">
      <c r="A1765" s="11"/>
    </row>
    <row r="1766" ht="14.25">
      <c r="A1766" s="11"/>
    </row>
    <row r="1767" ht="14.25">
      <c r="A1767" s="11"/>
    </row>
    <row r="1768" ht="14.25">
      <c r="A1768" s="11"/>
    </row>
    <row r="1769" ht="14.25">
      <c r="A1769" s="11"/>
    </row>
    <row r="1770" ht="14.25">
      <c r="A1770" s="11"/>
    </row>
    <row r="1771" ht="14.25">
      <c r="A1771" s="11"/>
    </row>
    <row r="1772" ht="14.25">
      <c r="A1772" s="11"/>
    </row>
    <row r="1773" ht="14.25">
      <c r="A1773" s="11"/>
    </row>
    <row r="1774" ht="14.25">
      <c r="A1774" s="11"/>
    </row>
    <row r="1775" ht="14.25">
      <c r="A1775" s="11"/>
    </row>
    <row r="1776" ht="14.25">
      <c r="A1776" s="11"/>
    </row>
    <row r="1777" ht="14.25">
      <c r="A1777" s="11"/>
    </row>
    <row r="1778" ht="14.25">
      <c r="A1778" s="11"/>
    </row>
    <row r="1779" ht="14.25">
      <c r="A1779" s="11"/>
    </row>
    <row r="1780" ht="14.25">
      <c r="A1780" s="11"/>
    </row>
    <row r="1781" ht="14.25">
      <c r="A1781" s="11"/>
    </row>
    <row r="1782" ht="14.25">
      <c r="A1782" s="11"/>
    </row>
    <row r="1783" ht="14.25">
      <c r="A1783" s="11"/>
    </row>
    <row r="1784" ht="14.25">
      <c r="A1784" s="11"/>
    </row>
    <row r="1785" ht="14.25">
      <c r="A1785" s="11"/>
    </row>
    <row r="1786" ht="14.25">
      <c r="A1786" s="11"/>
    </row>
    <row r="1787" ht="14.25">
      <c r="A1787" s="11"/>
    </row>
    <row r="1788" ht="14.25">
      <c r="A1788" s="11"/>
    </row>
    <row r="1789" ht="14.25">
      <c r="A1789" s="11"/>
    </row>
    <row r="1790" ht="14.25">
      <c r="A1790" s="11"/>
    </row>
    <row r="1791" ht="14.25">
      <c r="A1791" s="11"/>
    </row>
    <row r="1792" ht="14.25">
      <c r="A1792" s="11"/>
    </row>
    <row r="1793" ht="14.25">
      <c r="A1793" s="11"/>
    </row>
    <row r="1794" ht="14.25">
      <c r="A1794" s="11"/>
    </row>
    <row r="1795" ht="14.25">
      <c r="A1795" s="11"/>
    </row>
    <row r="1796" ht="14.25">
      <c r="A1796" s="11"/>
    </row>
    <row r="1797" ht="14.25">
      <c r="A1797" s="11"/>
    </row>
    <row r="1798" ht="14.25">
      <c r="A1798" s="11"/>
    </row>
    <row r="1799" ht="14.25">
      <c r="A1799" s="11"/>
    </row>
    <row r="1800" ht="14.25">
      <c r="A1800" s="11"/>
    </row>
    <row r="1801" ht="14.25">
      <c r="A1801" s="11"/>
    </row>
    <row r="1802" ht="14.25">
      <c r="A1802" s="11"/>
    </row>
    <row r="1803" ht="14.25">
      <c r="A1803" s="11"/>
    </row>
    <row r="1804" ht="14.25">
      <c r="A1804" s="11"/>
    </row>
    <row r="1805" ht="14.25">
      <c r="A1805" s="11"/>
    </row>
    <row r="1806" ht="14.25">
      <c r="A1806" s="11"/>
    </row>
    <row r="1807" ht="14.25">
      <c r="A1807" s="11"/>
    </row>
    <row r="1808" ht="14.25">
      <c r="A1808" s="11"/>
    </row>
    <row r="1809" ht="14.25">
      <c r="A1809" s="11"/>
    </row>
    <row r="1810" ht="14.25">
      <c r="A1810" s="11"/>
    </row>
    <row r="1811" ht="14.25">
      <c r="A1811" s="11"/>
    </row>
    <row r="1812" ht="14.25">
      <c r="A1812" s="11"/>
    </row>
    <row r="1813" ht="14.25">
      <c r="A1813" s="11"/>
    </row>
    <row r="1814" ht="14.25">
      <c r="A1814" s="11"/>
    </row>
    <row r="1815" ht="14.25">
      <c r="A1815" s="11"/>
    </row>
    <row r="1816" ht="14.25">
      <c r="A1816" s="11"/>
    </row>
    <row r="1817" ht="14.25">
      <c r="A1817" s="11"/>
    </row>
    <row r="1818" ht="14.25">
      <c r="A1818" s="11"/>
    </row>
    <row r="1819" ht="14.25">
      <c r="A1819" s="11"/>
    </row>
    <row r="1820" ht="14.25">
      <c r="A1820" s="11"/>
    </row>
    <row r="1821" ht="14.25">
      <c r="A1821" s="11"/>
    </row>
    <row r="1822" ht="14.25">
      <c r="A1822" s="11"/>
    </row>
    <row r="1823" ht="14.25">
      <c r="A1823" s="11"/>
    </row>
    <row r="1824" ht="14.25">
      <c r="A1824" s="11"/>
    </row>
    <row r="1825" ht="14.25">
      <c r="A1825" s="11"/>
    </row>
    <row r="1826" ht="14.25">
      <c r="A1826" s="11"/>
    </row>
    <row r="1827" ht="14.25">
      <c r="A1827" s="11"/>
    </row>
    <row r="1828" ht="14.25">
      <c r="A1828" s="11"/>
    </row>
    <row r="1829" ht="14.25">
      <c r="A1829" s="11"/>
    </row>
    <row r="1830" ht="14.25">
      <c r="A1830" s="11"/>
    </row>
    <row r="1831" ht="14.25">
      <c r="A1831" s="11"/>
    </row>
    <row r="1832" ht="14.25">
      <c r="A1832" s="11"/>
    </row>
    <row r="1833" ht="14.25">
      <c r="A1833" s="11"/>
    </row>
    <row r="1834" ht="14.25">
      <c r="A1834" s="11"/>
    </row>
    <row r="1835" ht="14.25">
      <c r="A1835" s="11"/>
    </row>
    <row r="1836" ht="14.25">
      <c r="A1836" s="11"/>
    </row>
    <row r="1837" ht="14.25">
      <c r="A1837" s="11"/>
    </row>
    <row r="1838" ht="14.25">
      <c r="A1838" s="11"/>
    </row>
    <row r="1839" ht="14.25">
      <c r="A1839" s="11"/>
    </row>
    <row r="1840" ht="14.25">
      <c r="A1840" s="11"/>
    </row>
    <row r="1841" ht="14.25">
      <c r="A1841" s="11"/>
    </row>
    <row r="1842" ht="14.25">
      <c r="A1842" s="11"/>
    </row>
    <row r="1843" ht="14.25">
      <c r="A1843" s="11"/>
    </row>
    <row r="1844" ht="14.25">
      <c r="A1844" s="11"/>
    </row>
    <row r="1845" ht="14.25">
      <c r="A1845" s="11"/>
    </row>
    <row r="1846" ht="14.25">
      <c r="A1846" s="11"/>
    </row>
    <row r="1847" ht="14.25">
      <c r="A1847" s="11"/>
    </row>
    <row r="1848" ht="14.25">
      <c r="A1848" s="11"/>
    </row>
    <row r="1849" ht="14.25">
      <c r="A1849" s="11"/>
    </row>
    <row r="1850" ht="14.25">
      <c r="A1850" s="11"/>
    </row>
    <row r="1851" ht="14.25">
      <c r="A1851" s="11"/>
    </row>
    <row r="1852" ht="14.25">
      <c r="A1852" s="11"/>
    </row>
    <row r="1853" ht="14.25">
      <c r="A1853" s="11"/>
    </row>
    <row r="1854" ht="14.25">
      <c r="A1854" s="11"/>
    </row>
    <row r="1855" ht="14.25">
      <c r="A1855" s="11"/>
    </row>
    <row r="1856" ht="14.25">
      <c r="A1856" s="11"/>
    </row>
    <row r="1857" ht="14.25">
      <c r="A1857" s="11"/>
    </row>
    <row r="1858" ht="14.25">
      <c r="A1858" s="11"/>
    </row>
    <row r="1859" ht="14.25">
      <c r="A1859" s="11"/>
    </row>
    <row r="1860" ht="14.25">
      <c r="A1860" s="11"/>
    </row>
    <row r="1861" ht="14.25">
      <c r="A1861" s="11"/>
    </row>
    <row r="1862" ht="14.25">
      <c r="A1862" s="11"/>
    </row>
    <row r="1863" ht="14.25">
      <c r="A1863" s="11"/>
    </row>
    <row r="1864" ht="14.25">
      <c r="A1864" s="11"/>
    </row>
    <row r="1865" ht="14.25">
      <c r="A1865" s="11"/>
    </row>
    <row r="1866" ht="14.25">
      <c r="A1866" s="11"/>
    </row>
    <row r="1867" ht="14.25">
      <c r="A1867" s="11"/>
    </row>
    <row r="1868" ht="14.25">
      <c r="A1868" s="11"/>
    </row>
    <row r="1869" ht="14.25">
      <c r="A1869" s="11"/>
    </row>
    <row r="1870" ht="14.25">
      <c r="A1870" s="11"/>
    </row>
    <row r="1871" ht="14.25">
      <c r="A1871" s="11"/>
    </row>
    <row r="1872" ht="14.25">
      <c r="A1872" s="11"/>
    </row>
    <row r="1873" ht="14.25">
      <c r="A1873" s="11"/>
    </row>
    <row r="1874" ht="14.25">
      <c r="A1874" s="11"/>
    </row>
    <row r="1875" ht="14.25">
      <c r="A1875" s="11"/>
    </row>
    <row r="1876" ht="14.25">
      <c r="A1876" s="11"/>
    </row>
    <row r="1877" ht="14.25">
      <c r="A1877" s="11"/>
    </row>
    <row r="1878" ht="14.25">
      <c r="A1878" s="11"/>
    </row>
    <row r="1879" ht="14.25">
      <c r="A1879" s="11"/>
    </row>
    <row r="1880" ht="14.25">
      <c r="A1880" s="11"/>
    </row>
    <row r="1881" ht="14.25">
      <c r="A1881" s="11"/>
    </row>
    <row r="1882" ht="14.25">
      <c r="A1882" s="11"/>
    </row>
    <row r="1883" ht="14.25">
      <c r="A1883" s="11"/>
    </row>
    <row r="1884" ht="14.25">
      <c r="A1884" s="11"/>
    </row>
    <row r="1885" ht="14.25">
      <c r="A1885" s="11"/>
    </row>
    <row r="1886" ht="14.25">
      <c r="A1886" s="11"/>
    </row>
    <row r="1887" ht="14.25">
      <c r="A1887" s="11"/>
    </row>
    <row r="1888" ht="14.25">
      <c r="A1888" s="11"/>
    </row>
    <row r="1889" ht="14.25">
      <c r="A1889" s="11"/>
    </row>
    <row r="1890" ht="14.25">
      <c r="A1890" s="11"/>
    </row>
    <row r="1891" ht="14.25">
      <c r="A1891" s="11"/>
    </row>
    <row r="1892" ht="14.25">
      <c r="A1892" s="11"/>
    </row>
    <row r="1893" ht="14.25">
      <c r="A1893" s="11"/>
    </row>
    <row r="1894" ht="14.25">
      <c r="A1894" s="11"/>
    </row>
    <row r="1895" ht="14.25">
      <c r="A1895" s="11"/>
    </row>
    <row r="1896" ht="14.25">
      <c r="A1896" s="11"/>
    </row>
    <row r="1897" ht="14.25">
      <c r="A1897" s="11"/>
    </row>
    <row r="1898" ht="14.25">
      <c r="A1898" s="11"/>
    </row>
    <row r="1899" ht="14.25">
      <c r="A1899" s="11"/>
    </row>
    <row r="1900" ht="14.25">
      <c r="A1900" s="11"/>
    </row>
    <row r="1901" ht="14.25">
      <c r="A1901" s="11"/>
    </row>
    <row r="1902" ht="14.25">
      <c r="A1902" s="11"/>
    </row>
    <row r="1903" ht="14.25">
      <c r="A1903" s="11"/>
    </row>
    <row r="1904" ht="14.25">
      <c r="A1904" s="11"/>
    </row>
    <row r="1905" ht="14.25">
      <c r="A1905" s="11"/>
    </row>
    <row r="1906" ht="14.25">
      <c r="A1906" s="11"/>
    </row>
    <row r="1907" ht="14.25">
      <c r="A1907" s="11"/>
    </row>
    <row r="1908" ht="14.25">
      <c r="A1908" s="11"/>
    </row>
    <row r="1909" ht="14.25">
      <c r="A1909" s="11"/>
    </row>
    <row r="1910" ht="14.25">
      <c r="A1910" s="11"/>
    </row>
    <row r="1911" ht="14.25">
      <c r="A1911" s="11"/>
    </row>
    <row r="1912" ht="14.25">
      <c r="A1912" s="11"/>
    </row>
    <row r="1913" ht="14.25">
      <c r="A1913" s="11"/>
    </row>
    <row r="1914" ht="14.25">
      <c r="A1914" s="11"/>
    </row>
    <row r="1915" ht="14.25">
      <c r="A1915" s="11"/>
    </row>
    <row r="1916" ht="14.25">
      <c r="A1916" s="11"/>
    </row>
    <row r="1917" ht="14.25">
      <c r="A1917" s="11"/>
    </row>
    <row r="1918" ht="14.25">
      <c r="A1918" s="11"/>
    </row>
    <row r="1919" ht="14.25">
      <c r="A1919" s="11"/>
    </row>
    <row r="1920" ht="14.25">
      <c r="A1920" s="11"/>
    </row>
    <row r="1921" ht="14.25">
      <c r="A1921" s="11"/>
    </row>
    <row r="1922" ht="14.25">
      <c r="A1922" s="11"/>
    </row>
    <row r="1923" ht="14.25">
      <c r="A1923" s="11"/>
    </row>
    <row r="1924" ht="14.25">
      <c r="A1924" s="11"/>
    </row>
    <row r="1925" ht="14.25">
      <c r="A1925" s="11"/>
    </row>
    <row r="1926" ht="14.25">
      <c r="A1926" s="11"/>
    </row>
    <row r="1927" ht="14.25">
      <c r="A1927" s="11"/>
    </row>
    <row r="1928" ht="14.25">
      <c r="A1928" s="11"/>
    </row>
    <row r="1929" ht="14.25">
      <c r="A1929" s="11"/>
    </row>
    <row r="1930" ht="14.25">
      <c r="A1930" s="11"/>
    </row>
    <row r="1931" ht="14.25">
      <c r="A1931" s="11"/>
    </row>
    <row r="1932" ht="14.25">
      <c r="A1932" s="11"/>
    </row>
    <row r="1933" ht="14.25">
      <c r="A1933" s="11"/>
    </row>
    <row r="1934" ht="14.25">
      <c r="A1934" s="11"/>
    </row>
    <row r="1935" ht="14.25">
      <c r="A1935" s="11"/>
    </row>
    <row r="1936" ht="14.25">
      <c r="A1936" s="11"/>
    </row>
    <row r="1937" ht="14.25">
      <c r="A1937" s="11"/>
    </row>
    <row r="1938" ht="14.25">
      <c r="A1938" s="11"/>
    </row>
    <row r="1939" ht="14.25">
      <c r="A1939" s="11"/>
    </row>
    <row r="1940" ht="14.25">
      <c r="A1940" s="11"/>
    </row>
    <row r="1941" ht="14.25">
      <c r="A1941" s="11"/>
    </row>
    <row r="1942" ht="14.25">
      <c r="A1942" s="11"/>
    </row>
    <row r="1943" ht="14.25">
      <c r="A1943" s="11"/>
    </row>
    <row r="1944" ht="14.25">
      <c r="A1944" s="11"/>
    </row>
    <row r="1945" ht="14.25">
      <c r="A1945" s="11"/>
    </row>
    <row r="1946" ht="14.25">
      <c r="A1946" s="11"/>
    </row>
    <row r="1947" ht="14.25">
      <c r="A1947" s="11"/>
    </row>
    <row r="1948" ht="14.25">
      <c r="A1948" s="11"/>
    </row>
    <row r="1949" ht="14.25">
      <c r="A1949" s="11"/>
    </row>
    <row r="1950" ht="14.25">
      <c r="A1950" s="11"/>
    </row>
    <row r="1951" ht="14.25">
      <c r="A1951" s="11"/>
    </row>
    <row r="1952" ht="14.25">
      <c r="A1952" s="11"/>
    </row>
    <row r="1953" ht="14.25">
      <c r="A1953" s="11"/>
    </row>
    <row r="1954" ht="14.25">
      <c r="A1954" s="11"/>
    </row>
    <row r="1955" ht="14.25">
      <c r="A1955" s="11"/>
    </row>
    <row r="1956" ht="14.25">
      <c r="A1956" s="11"/>
    </row>
    <row r="1957" ht="14.25">
      <c r="A1957" s="11"/>
    </row>
    <row r="1958" ht="14.25">
      <c r="A1958" s="11"/>
    </row>
    <row r="1959" ht="14.25">
      <c r="A1959" s="11"/>
    </row>
    <row r="1960" ht="14.25">
      <c r="A1960" s="11"/>
    </row>
    <row r="1961" ht="14.25">
      <c r="A1961" s="11"/>
    </row>
    <row r="1962" ht="14.25">
      <c r="A1962" s="11"/>
    </row>
    <row r="1963" ht="14.25">
      <c r="A1963" s="11"/>
    </row>
    <row r="1964" ht="14.25">
      <c r="A1964" s="11"/>
    </row>
    <row r="1965" ht="14.25">
      <c r="A1965" s="11"/>
    </row>
    <row r="1966" ht="14.25">
      <c r="A1966" s="11"/>
    </row>
    <row r="1967" ht="14.25">
      <c r="A1967" s="11"/>
    </row>
    <row r="1968" ht="14.25">
      <c r="A1968" s="11"/>
    </row>
    <row r="1969" ht="14.25">
      <c r="A1969" s="11"/>
    </row>
    <row r="1970" ht="14.25">
      <c r="A1970" s="11"/>
    </row>
    <row r="1971" ht="14.25">
      <c r="A1971" s="11"/>
    </row>
    <row r="1972" ht="14.25">
      <c r="A1972" s="11"/>
    </row>
    <row r="1973" ht="14.25">
      <c r="A1973" s="11"/>
    </row>
    <row r="1974" ht="14.25">
      <c r="A1974" s="11"/>
    </row>
    <row r="1975" ht="14.25">
      <c r="A1975" s="11"/>
    </row>
    <row r="1976" ht="14.25">
      <c r="A1976" s="11"/>
    </row>
    <row r="1977" ht="14.25">
      <c r="A1977" s="11"/>
    </row>
    <row r="1978" ht="14.25">
      <c r="A1978" s="11"/>
    </row>
    <row r="1979" ht="14.25">
      <c r="A1979" s="11"/>
    </row>
    <row r="1980" ht="14.25">
      <c r="A1980" s="11"/>
    </row>
    <row r="1981" ht="14.25">
      <c r="A1981" s="11"/>
    </row>
    <row r="1982" ht="14.25">
      <c r="A1982" s="11"/>
    </row>
    <row r="1983" ht="14.25">
      <c r="A1983" s="11"/>
    </row>
    <row r="1984" ht="14.25">
      <c r="A1984" s="11"/>
    </row>
    <row r="1985" ht="14.25">
      <c r="A1985" s="11"/>
    </row>
    <row r="1986" ht="14.25">
      <c r="A1986" s="11"/>
    </row>
    <row r="1987" ht="14.25">
      <c r="A1987" s="11"/>
    </row>
    <row r="1988" ht="14.25">
      <c r="A1988" s="11"/>
    </row>
    <row r="1989" ht="14.25">
      <c r="A1989" s="11"/>
    </row>
    <row r="1990" ht="14.25">
      <c r="A1990" s="11"/>
    </row>
    <row r="1991" ht="14.25">
      <c r="A1991" s="11"/>
    </row>
    <row r="1992" ht="14.25">
      <c r="A1992" s="11"/>
    </row>
    <row r="1993" ht="14.25">
      <c r="A1993" s="11"/>
    </row>
    <row r="1994" ht="14.25">
      <c r="A1994" s="11"/>
    </row>
    <row r="1995" ht="14.25">
      <c r="A1995" s="11"/>
    </row>
    <row r="1996" ht="14.25">
      <c r="A1996" s="11"/>
    </row>
    <row r="1997" ht="14.25">
      <c r="A1997" s="11"/>
    </row>
    <row r="1998" ht="14.25">
      <c r="A1998" s="11"/>
    </row>
    <row r="1999" ht="14.25">
      <c r="A1999" s="11"/>
    </row>
    <row r="2000" ht="14.25">
      <c r="A2000" s="11"/>
    </row>
    <row r="2001" ht="14.25">
      <c r="A2001" s="11"/>
    </row>
    <row r="2002" ht="14.25">
      <c r="A2002" s="11"/>
    </row>
    <row r="2003" ht="14.25">
      <c r="A2003" s="11"/>
    </row>
    <row r="2004" ht="14.25">
      <c r="A2004" s="11"/>
    </row>
    <row r="2005" ht="14.25">
      <c r="A2005" s="11"/>
    </row>
    <row r="2006" ht="14.25">
      <c r="A2006" s="11"/>
    </row>
    <row r="2007" ht="14.25">
      <c r="A2007" s="11"/>
    </row>
    <row r="2008" ht="14.25">
      <c r="A2008" s="11"/>
    </row>
    <row r="2009" ht="14.25">
      <c r="A2009" s="11"/>
    </row>
    <row r="2010" ht="14.25">
      <c r="A2010" s="11"/>
    </row>
    <row r="2011" ht="14.25">
      <c r="A2011" s="11"/>
    </row>
    <row r="2012" ht="14.25">
      <c r="A2012" s="11"/>
    </row>
    <row r="2013" ht="14.25">
      <c r="A2013" s="11"/>
    </row>
    <row r="2014" ht="14.25">
      <c r="A2014" s="11"/>
    </row>
    <row r="2015" ht="14.25">
      <c r="A2015" s="11"/>
    </row>
    <row r="2016" ht="14.25">
      <c r="A2016" s="11"/>
    </row>
    <row r="2017" ht="14.25">
      <c r="A2017" s="11"/>
    </row>
    <row r="2018" ht="14.25">
      <c r="A2018" s="11"/>
    </row>
    <row r="2019" ht="14.25">
      <c r="A2019" s="11"/>
    </row>
    <row r="2020" ht="14.25">
      <c r="A2020" s="11"/>
    </row>
    <row r="2021" ht="14.25">
      <c r="A2021" s="11"/>
    </row>
    <row r="2022" ht="14.25">
      <c r="A2022" s="11"/>
    </row>
    <row r="2023" ht="14.25">
      <c r="A2023" s="11"/>
    </row>
    <row r="2024" ht="14.25">
      <c r="A2024" s="11"/>
    </row>
    <row r="2025" ht="14.25">
      <c r="A2025" s="11"/>
    </row>
    <row r="2026" ht="14.25">
      <c r="A2026" s="11"/>
    </row>
    <row r="2027" ht="12.75">
      <c r="A2027" s="178"/>
    </row>
    <row r="2028" ht="12.75">
      <c r="A2028" s="178"/>
    </row>
    <row r="2029" ht="12.75">
      <c r="A2029" s="178"/>
    </row>
    <row r="2030" ht="12.75">
      <c r="A2030" s="178"/>
    </row>
    <row r="2031" ht="12.75">
      <c r="A2031" s="178"/>
    </row>
    <row r="2032" ht="12.75">
      <c r="A2032" s="178"/>
    </row>
    <row r="2033" ht="12.75">
      <c r="A2033" s="178"/>
    </row>
    <row r="2034" ht="12.75">
      <c r="A2034" s="178"/>
    </row>
    <row r="2035" ht="12.75">
      <c r="A2035" s="178"/>
    </row>
    <row r="2036" ht="12.75">
      <c r="A2036" s="178"/>
    </row>
    <row r="2037" ht="12.75">
      <c r="A2037" s="178"/>
    </row>
    <row r="2038" ht="12.75">
      <c r="A2038" s="178"/>
    </row>
    <row r="2039" ht="12.75">
      <c r="A2039" s="178"/>
    </row>
    <row r="2040" ht="12.75">
      <c r="A2040" s="178"/>
    </row>
    <row r="2041" ht="12.75">
      <c r="A2041" s="178"/>
    </row>
    <row r="2042" ht="12.75">
      <c r="A2042" s="178"/>
    </row>
    <row r="2043" ht="12.75">
      <c r="A2043" s="178"/>
    </row>
    <row r="2044" ht="12.75">
      <c r="A2044" s="178"/>
    </row>
    <row r="2045" ht="12.75">
      <c r="A2045" s="178"/>
    </row>
    <row r="2046" ht="12.75">
      <c r="A2046" s="178"/>
    </row>
    <row r="2047" ht="12.75">
      <c r="A2047" s="178"/>
    </row>
    <row r="2048" ht="12.75">
      <c r="A2048" s="178"/>
    </row>
    <row r="2049" ht="12.75">
      <c r="A2049" s="178"/>
    </row>
    <row r="2050" ht="12.75">
      <c r="A2050" s="178"/>
    </row>
    <row r="2051" ht="12.75">
      <c r="A2051" s="178"/>
    </row>
    <row r="2052" ht="12.75">
      <c r="A2052" s="178"/>
    </row>
    <row r="2053" ht="12.75">
      <c r="A2053" s="178"/>
    </row>
    <row r="2054" ht="12.75">
      <c r="A2054" s="178"/>
    </row>
    <row r="2055" ht="12.75">
      <c r="A2055" s="178"/>
    </row>
    <row r="2056" ht="12.75">
      <c r="A2056" s="178"/>
    </row>
    <row r="2057" ht="12.75">
      <c r="A2057" s="178"/>
    </row>
    <row r="2058" ht="12.75">
      <c r="A2058" s="178"/>
    </row>
    <row r="2059" ht="12.75">
      <c r="A2059" s="178"/>
    </row>
    <row r="2060" ht="12.75">
      <c r="A2060" s="178"/>
    </row>
    <row r="2061" ht="12.75">
      <c r="A2061" s="178"/>
    </row>
    <row r="2062" ht="12.75">
      <c r="A2062" s="178"/>
    </row>
    <row r="2063" ht="12.75">
      <c r="A2063" s="178"/>
    </row>
    <row r="2064" ht="12.75">
      <c r="A2064" s="178"/>
    </row>
    <row r="2065" ht="12.75">
      <c r="A2065" s="178"/>
    </row>
    <row r="2066" ht="12.75">
      <c r="A2066" s="178"/>
    </row>
    <row r="2067" ht="12.75">
      <c r="A2067" s="178"/>
    </row>
    <row r="2068" ht="12.75">
      <c r="A2068" s="178"/>
    </row>
    <row r="2069" ht="12.75">
      <c r="A2069" s="178"/>
    </row>
    <row r="2070" ht="12.75">
      <c r="A2070" s="178"/>
    </row>
    <row r="2071" ht="12.75">
      <c r="A2071" s="178"/>
    </row>
    <row r="2072" ht="12.75">
      <c r="A2072" s="178"/>
    </row>
    <row r="2073" ht="12.75">
      <c r="A2073" s="178"/>
    </row>
    <row r="2074" ht="12.75">
      <c r="A2074" s="178"/>
    </row>
    <row r="2075" ht="12.75">
      <c r="A2075" s="178"/>
    </row>
    <row r="2076" ht="12.75">
      <c r="A2076" s="178"/>
    </row>
    <row r="2077" ht="12.75">
      <c r="A2077" s="178"/>
    </row>
    <row r="2078" ht="12.75">
      <c r="A2078" s="178"/>
    </row>
    <row r="2079" ht="12.75">
      <c r="A2079" s="178"/>
    </row>
    <row r="2080" ht="12.75">
      <c r="A2080" s="178"/>
    </row>
    <row r="2081" ht="12.75">
      <c r="A2081" s="178"/>
    </row>
    <row r="2082" ht="12.75">
      <c r="A2082" s="178"/>
    </row>
    <row r="2083" ht="12.75">
      <c r="A2083" s="178"/>
    </row>
    <row r="2084" ht="12.75">
      <c r="A2084" s="178"/>
    </row>
    <row r="2085" ht="12.75">
      <c r="A2085" s="178"/>
    </row>
    <row r="2086" ht="12.75">
      <c r="A2086" s="178"/>
    </row>
    <row r="2087" ht="12.75">
      <c r="A2087" s="178"/>
    </row>
    <row r="2088" ht="12.75">
      <c r="A2088" s="178"/>
    </row>
    <row r="2089" ht="12.75">
      <c r="A2089" s="178"/>
    </row>
    <row r="2090" ht="12.75">
      <c r="A2090" s="178"/>
    </row>
    <row r="2091" ht="12.75">
      <c r="A2091" s="178"/>
    </row>
    <row r="2092" ht="12.75">
      <c r="A2092" s="178"/>
    </row>
    <row r="2093" ht="12.75">
      <c r="A2093" s="178"/>
    </row>
    <row r="2094" ht="12.75">
      <c r="A2094" s="178"/>
    </row>
    <row r="2095" ht="12.75">
      <c r="A2095" s="178"/>
    </row>
    <row r="2096" ht="12.75">
      <c r="A2096" s="178"/>
    </row>
    <row r="2097" ht="12.75">
      <c r="A2097" s="178"/>
    </row>
    <row r="2098" ht="12.75">
      <c r="A2098" s="178"/>
    </row>
    <row r="2099" ht="12.75">
      <c r="A2099" s="178"/>
    </row>
    <row r="2100" ht="12.75">
      <c r="A2100" s="178"/>
    </row>
    <row r="2101" ht="12.75">
      <c r="A2101" s="178"/>
    </row>
    <row r="2102" ht="12.75">
      <c r="A2102" s="178"/>
    </row>
    <row r="2103" ht="12.75">
      <c r="A2103" s="178"/>
    </row>
    <row r="2104" ht="12.75">
      <c r="A2104" s="178"/>
    </row>
    <row r="2105" ht="12.75">
      <c r="A2105" s="178"/>
    </row>
    <row r="2106" ht="12.75">
      <c r="A2106" s="178"/>
    </row>
    <row r="2107" ht="12.75">
      <c r="A2107" s="178"/>
    </row>
    <row r="2108" ht="12.75">
      <c r="A2108" s="178"/>
    </row>
    <row r="2109" ht="12.75">
      <c r="A2109" s="178"/>
    </row>
    <row r="2110" ht="12.75">
      <c r="A2110" s="178"/>
    </row>
    <row r="2111" ht="12.75">
      <c r="A2111" s="178"/>
    </row>
    <row r="2112" ht="12.75">
      <c r="A2112" s="178"/>
    </row>
    <row r="2113" ht="12.75">
      <c r="A2113" s="178"/>
    </row>
    <row r="2114" ht="12.75">
      <c r="A2114" s="178"/>
    </row>
    <row r="2115" ht="12.75">
      <c r="A2115" s="178"/>
    </row>
    <row r="2116" ht="12.75">
      <c r="A2116" s="178"/>
    </row>
    <row r="2117" ht="12.75">
      <c r="A2117" s="178"/>
    </row>
    <row r="2118" ht="12.75">
      <c r="A2118" s="178"/>
    </row>
    <row r="2119" ht="12.75">
      <c r="A2119" s="178"/>
    </row>
    <row r="2120" ht="12.75">
      <c r="A2120" s="178"/>
    </row>
    <row r="2121" ht="12.75">
      <c r="A2121" s="178"/>
    </row>
    <row r="2122" ht="12.75">
      <c r="A2122" s="178"/>
    </row>
    <row r="2123" ht="12.75">
      <c r="A2123" s="178"/>
    </row>
    <row r="2124" ht="12.75">
      <c r="A2124" s="178"/>
    </row>
    <row r="2125" ht="12.75">
      <c r="A2125" s="178"/>
    </row>
    <row r="2126" ht="12.75">
      <c r="A2126" s="178"/>
    </row>
    <row r="2127" ht="12.75">
      <c r="A2127" s="178"/>
    </row>
    <row r="2128" ht="12.75">
      <c r="A2128" s="178"/>
    </row>
    <row r="2129" ht="12.75">
      <c r="A2129" s="178"/>
    </row>
    <row r="2130" ht="12.75">
      <c r="A2130" s="178"/>
    </row>
    <row r="2131" ht="12.75">
      <c r="A2131" s="178"/>
    </row>
    <row r="2132" ht="12.75">
      <c r="A2132" s="178"/>
    </row>
    <row r="2133" ht="12.75">
      <c r="A2133" s="178"/>
    </row>
    <row r="2134" ht="12.75">
      <c r="A2134" s="178"/>
    </row>
    <row r="2135" ht="12.75">
      <c r="A2135" s="178"/>
    </row>
    <row r="2136" ht="12.75">
      <c r="A2136" s="178"/>
    </row>
    <row r="2137" ht="12.75">
      <c r="A2137" s="178"/>
    </row>
    <row r="2138" ht="12.75">
      <c r="A2138" s="178"/>
    </row>
    <row r="2139" ht="12.75">
      <c r="A2139" s="178"/>
    </row>
    <row r="2140" ht="12.75">
      <c r="A2140" s="178"/>
    </row>
    <row r="2141" ht="12.75">
      <c r="A2141" s="178"/>
    </row>
    <row r="2142" ht="12.75">
      <c r="A2142" s="178"/>
    </row>
    <row r="2143" ht="12.75">
      <c r="A2143" s="178"/>
    </row>
    <row r="2144" ht="12.75">
      <c r="A2144" s="178"/>
    </row>
    <row r="2145" ht="12.75">
      <c r="A2145" s="178"/>
    </row>
    <row r="2146" ht="12.75">
      <c r="A2146" s="178"/>
    </row>
    <row r="2147" ht="12.75">
      <c r="A2147" s="178"/>
    </row>
    <row r="2148" ht="12.75">
      <c r="A2148" s="178"/>
    </row>
    <row r="2149" ht="12.75">
      <c r="A2149" s="178"/>
    </row>
    <row r="2150" ht="12.75">
      <c r="A2150" s="178"/>
    </row>
    <row r="2151" ht="12.75">
      <c r="A2151" s="178"/>
    </row>
    <row r="2152" ht="12.75">
      <c r="A2152" s="178"/>
    </row>
    <row r="2153" ht="12.75">
      <c r="A2153" s="178"/>
    </row>
    <row r="2154" ht="12.75">
      <c r="A2154" s="178"/>
    </row>
    <row r="2155" ht="12.75">
      <c r="A2155" s="178"/>
    </row>
    <row r="2156" ht="12.75">
      <c r="A2156" s="178"/>
    </row>
    <row r="2157" ht="12.75">
      <c r="A2157" s="178"/>
    </row>
    <row r="2158" ht="12.75">
      <c r="A2158" s="178"/>
    </row>
    <row r="2159" ht="12.75">
      <c r="A2159" s="178"/>
    </row>
    <row r="2160" ht="12.75">
      <c r="A2160" s="178"/>
    </row>
    <row r="2161" ht="12.75">
      <c r="A2161" s="178"/>
    </row>
    <row r="2162" ht="12.75">
      <c r="A2162" s="178"/>
    </row>
    <row r="2163" ht="12.75">
      <c r="A2163" s="178"/>
    </row>
    <row r="2164" ht="12.75">
      <c r="A2164" s="178"/>
    </row>
    <row r="2165" ht="12.75">
      <c r="A2165" s="178"/>
    </row>
    <row r="2166" ht="12.75">
      <c r="A2166" s="178"/>
    </row>
    <row r="2167" ht="12.75">
      <c r="A2167" s="178"/>
    </row>
    <row r="2168" ht="12.75">
      <c r="A2168" s="178"/>
    </row>
    <row r="2169" ht="12.75">
      <c r="A2169" s="178"/>
    </row>
    <row r="2170" ht="12.75">
      <c r="A2170" s="178"/>
    </row>
    <row r="2171" ht="12.75">
      <c r="A2171" s="178"/>
    </row>
    <row r="2172" ht="12.75">
      <c r="A2172" s="178"/>
    </row>
    <row r="2173" ht="12.75">
      <c r="A2173" s="178"/>
    </row>
    <row r="2174" ht="12.75">
      <c r="A2174" s="178"/>
    </row>
    <row r="2175" ht="12.75">
      <c r="A2175" s="178"/>
    </row>
    <row r="2176" ht="12.75">
      <c r="A2176" s="178"/>
    </row>
    <row r="2177" ht="12.75">
      <c r="A2177" s="178"/>
    </row>
    <row r="2178" ht="12.75">
      <c r="A2178" s="178"/>
    </row>
    <row r="2179" ht="12.75">
      <c r="A2179" s="178"/>
    </row>
    <row r="2180" ht="12.75">
      <c r="A2180" s="178"/>
    </row>
    <row r="2181" ht="12.75">
      <c r="A2181" s="178"/>
    </row>
    <row r="2182" ht="12.75">
      <c r="A2182" s="178"/>
    </row>
    <row r="2183" ht="12.75">
      <c r="A2183" s="178"/>
    </row>
    <row r="2184" ht="12.75">
      <c r="A2184" s="178"/>
    </row>
    <row r="2185" ht="12.75">
      <c r="A2185" s="178"/>
    </row>
    <row r="2186" ht="12.75">
      <c r="A2186" s="178"/>
    </row>
    <row r="2187" ht="12.75">
      <c r="A2187" s="178"/>
    </row>
    <row r="2188" ht="12.75">
      <c r="A2188" s="178"/>
    </row>
    <row r="2189" ht="12.75">
      <c r="A2189" s="178"/>
    </row>
    <row r="2190" ht="12.75">
      <c r="A2190" s="178"/>
    </row>
    <row r="2191" ht="12.75">
      <c r="A2191" s="178"/>
    </row>
    <row r="2192" ht="12.75">
      <c r="A2192" s="178"/>
    </row>
    <row r="2193" ht="12.75">
      <c r="A2193" s="178"/>
    </row>
    <row r="2194" ht="12.75">
      <c r="A2194" s="178"/>
    </row>
    <row r="2195" ht="12.75">
      <c r="A2195" s="178"/>
    </row>
    <row r="2196" ht="12.75">
      <c r="A2196" s="178"/>
    </row>
    <row r="2197" ht="12.75">
      <c r="A2197" s="178"/>
    </row>
    <row r="2198" ht="12.75">
      <c r="A2198" s="178"/>
    </row>
    <row r="2199" ht="12.75">
      <c r="A2199" s="178"/>
    </row>
    <row r="2200" ht="12.75">
      <c r="A2200" s="178"/>
    </row>
    <row r="2201" ht="12.75">
      <c r="A2201" s="178"/>
    </row>
    <row r="2202" ht="12.75">
      <c r="A2202" s="178"/>
    </row>
    <row r="2203" ht="12.75">
      <c r="A2203" s="178"/>
    </row>
    <row r="2204" ht="12.75">
      <c r="A2204" s="178"/>
    </row>
    <row r="2205" ht="12.75">
      <c r="A2205" s="178"/>
    </row>
    <row r="2206" ht="12.75">
      <c r="A2206" s="178"/>
    </row>
    <row r="2207" ht="12.75">
      <c r="A2207" s="178"/>
    </row>
    <row r="2208" ht="12.75">
      <c r="A2208" s="178"/>
    </row>
    <row r="2209" ht="12.75">
      <c r="A2209" s="178"/>
    </row>
    <row r="2210" ht="12.75">
      <c r="A2210" s="178"/>
    </row>
    <row r="2211" ht="12.75">
      <c r="A2211" s="178"/>
    </row>
    <row r="2212" ht="12.75">
      <c r="A2212" s="178"/>
    </row>
    <row r="2213" ht="12.75">
      <c r="A2213" s="178"/>
    </row>
    <row r="2214" ht="12.75">
      <c r="A2214" s="178"/>
    </row>
    <row r="2215" ht="12.75">
      <c r="A2215" s="178"/>
    </row>
    <row r="2216" ht="12.75">
      <c r="A2216" s="178"/>
    </row>
    <row r="2217" ht="12.75">
      <c r="A2217" s="178"/>
    </row>
    <row r="2218" ht="12.75">
      <c r="A2218" s="178"/>
    </row>
    <row r="2219" ht="12.75">
      <c r="A2219" s="178"/>
    </row>
    <row r="2220" ht="12.75">
      <c r="A2220" s="178"/>
    </row>
    <row r="2221" ht="12.75">
      <c r="A2221" s="178"/>
    </row>
    <row r="2222" ht="12.75">
      <c r="A2222" s="178"/>
    </row>
    <row r="2223" ht="12.75">
      <c r="A2223" s="178"/>
    </row>
    <row r="2224" ht="12.75">
      <c r="A2224" s="178"/>
    </row>
    <row r="2225" ht="12.75">
      <c r="A2225" s="178"/>
    </row>
    <row r="2226" ht="12.75">
      <c r="A2226" s="178"/>
    </row>
    <row r="2227" ht="12.75">
      <c r="A2227" s="178"/>
    </row>
    <row r="2228" ht="12.75">
      <c r="A2228" s="178"/>
    </row>
    <row r="2229" ht="12.75">
      <c r="A2229" s="178"/>
    </row>
    <row r="2230" ht="12.75">
      <c r="A2230" s="178"/>
    </row>
    <row r="2231" ht="12.75">
      <c r="A2231" s="178"/>
    </row>
    <row r="2232" ht="12.75">
      <c r="A2232" s="178"/>
    </row>
    <row r="2233" ht="12.75">
      <c r="A2233" s="178"/>
    </row>
    <row r="2234" ht="12.75">
      <c r="A2234" s="178"/>
    </row>
    <row r="2235" ht="12.75">
      <c r="A2235" s="178"/>
    </row>
    <row r="2236" ht="12.75">
      <c r="A2236" s="178"/>
    </row>
    <row r="2237" ht="12.75">
      <c r="A2237" s="178"/>
    </row>
    <row r="2238" ht="12.75">
      <c r="A2238" s="178"/>
    </row>
    <row r="2239" ht="12.75">
      <c r="A2239" s="178"/>
    </row>
    <row r="2240" ht="12.75">
      <c r="A2240" s="178"/>
    </row>
    <row r="2241" ht="12.75">
      <c r="A2241" s="178"/>
    </row>
    <row r="2242" ht="12.75">
      <c r="A2242" s="178"/>
    </row>
    <row r="2243" ht="12.75">
      <c r="A2243" s="178"/>
    </row>
    <row r="2244" ht="12.75">
      <c r="A2244" s="178"/>
    </row>
    <row r="2245" ht="12.75">
      <c r="A2245" s="178"/>
    </row>
    <row r="2246" ht="12.75">
      <c r="A2246" s="178"/>
    </row>
    <row r="2247" ht="12.75">
      <c r="A2247" s="178"/>
    </row>
    <row r="2248" ht="12.75">
      <c r="A2248" s="178"/>
    </row>
    <row r="2249" ht="12.75">
      <c r="A2249" s="178"/>
    </row>
    <row r="2250" ht="12.75">
      <c r="A2250" s="178"/>
    </row>
    <row r="2251" ht="12.75">
      <c r="A2251" s="178"/>
    </row>
    <row r="2252" ht="12.75">
      <c r="A2252" s="178"/>
    </row>
    <row r="2253" ht="12.75">
      <c r="A2253" s="178"/>
    </row>
    <row r="2254" ht="12.75">
      <c r="A2254" s="178"/>
    </row>
    <row r="2255" ht="12.75">
      <c r="A2255" s="178"/>
    </row>
    <row r="2256" ht="12.75">
      <c r="A2256" s="178"/>
    </row>
    <row r="2257" ht="12.75">
      <c r="A2257" s="178"/>
    </row>
    <row r="2258" ht="12.75">
      <c r="A2258" s="178"/>
    </row>
    <row r="2259" ht="12.75">
      <c r="A2259" s="178"/>
    </row>
    <row r="2260" ht="12.75">
      <c r="A2260" s="178"/>
    </row>
    <row r="2261" ht="12.75">
      <c r="A2261" s="178"/>
    </row>
    <row r="2262" ht="12.75">
      <c r="A2262" s="178"/>
    </row>
    <row r="2263" ht="12.75">
      <c r="A2263" s="178"/>
    </row>
    <row r="2264" ht="12.75">
      <c r="A2264" s="178"/>
    </row>
    <row r="2265" ht="12.75">
      <c r="A2265" s="178"/>
    </row>
    <row r="2266" ht="12.75">
      <c r="A2266" s="178"/>
    </row>
    <row r="2267" ht="12.75">
      <c r="A2267" s="178"/>
    </row>
    <row r="2268" ht="12.75">
      <c r="A2268" s="178"/>
    </row>
    <row r="2269" ht="12.75">
      <c r="A2269" s="178"/>
    </row>
    <row r="2270" ht="12.75">
      <c r="A2270" s="178"/>
    </row>
    <row r="2271" ht="12.75">
      <c r="A2271" s="178"/>
    </row>
    <row r="2272" ht="12.75">
      <c r="A2272" s="178"/>
    </row>
    <row r="2273" ht="12.75">
      <c r="A2273" s="178"/>
    </row>
    <row r="2274" ht="12.75">
      <c r="A2274" s="178"/>
    </row>
    <row r="2275" ht="12.75">
      <c r="A2275" s="178"/>
    </row>
    <row r="2276" ht="12.75">
      <c r="A2276" s="178"/>
    </row>
    <row r="2277" ht="12.75">
      <c r="A2277" s="178"/>
    </row>
    <row r="2278" ht="12.75">
      <c r="A2278" s="178"/>
    </row>
    <row r="2279" ht="12.75">
      <c r="A2279" s="178"/>
    </row>
    <row r="2280" ht="12.75">
      <c r="A2280" s="178"/>
    </row>
    <row r="2281" ht="12.75">
      <c r="A2281" s="178"/>
    </row>
    <row r="2282" ht="12.75">
      <c r="A2282" s="178"/>
    </row>
    <row r="2283" ht="12.75">
      <c r="A2283" s="178"/>
    </row>
    <row r="2284" ht="12.75">
      <c r="A2284" s="178"/>
    </row>
    <row r="2285" ht="12.75">
      <c r="A2285" s="178"/>
    </row>
    <row r="2286" ht="12.75">
      <c r="A2286" s="178"/>
    </row>
    <row r="2287" ht="12.75">
      <c r="A2287" s="178"/>
    </row>
    <row r="2288" ht="12.75">
      <c r="A2288" s="178"/>
    </row>
    <row r="2289" ht="12.75">
      <c r="A2289" s="178"/>
    </row>
    <row r="2290" ht="12.75">
      <c r="A2290" s="178"/>
    </row>
    <row r="2291" ht="12.75">
      <c r="A2291" s="178"/>
    </row>
    <row r="2292" ht="12.75">
      <c r="A2292" s="178"/>
    </row>
    <row r="2293" ht="12.75">
      <c r="A2293" s="178"/>
    </row>
    <row r="2294" ht="12.75">
      <c r="A2294" s="178"/>
    </row>
    <row r="2295" ht="12.75">
      <c r="A2295" s="178"/>
    </row>
    <row r="2296" ht="12.75">
      <c r="A2296" s="178"/>
    </row>
    <row r="2297" ht="12.75">
      <c r="A2297" s="178"/>
    </row>
    <row r="2298" ht="12.75">
      <c r="A2298" s="178"/>
    </row>
    <row r="2299" ht="12.75">
      <c r="A2299" s="178"/>
    </row>
    <row r="2300" ht="12.75">
      <c r="A2300" s="178"/>
    </row>
    <row r="2301" ht="12.75">
      <c r="A2301" s="178"/>
    </row>
    <row r="2302" ht="12.75">
      <c r="A2302" s="178"/>
    </row>
    <row r="2303" ht="12.75">
      <c r="A2303" s="178"/>
    </row>
    <row r="2304" ht="12.75">
      <c r="A2304" s="178"/>
    </row>
    <row r="2305" ht="12.75">
      <c r="A2305" s="178"/>
    </row>
    <row r="2306" ht="12.75">
      <c r="A2306" s="178"/>
    </row>
    <row r="2307" ht="12.75">
      <c r="A2307" s="178"/>
    </row>
    <row r="2308" ht="12.75">
      <c r="A2308" s="178"/>
    </row>
    <row r="2309" ht="12.75">
      <c r="A2309" s="178"/>
    </row>
  </sheetData>
  <sheetProtection/>
  <mergeCells count="5">
    <mergeCell ref="A3:I3"/>
    <mergeCell ref="A4:I4"/>
    <mergeCell ref="A5:I5"/>
    <mergeCell ref="A6:I6"/>
    <mergeCell ref="P38:P3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5"/>
  <sheetViews>
    <sheetView zoomScalePageLayoutView="0" workbookViewId="0" topLeftCell="A9">
      <selection activeCell="F19" sqref="F19"/>
    </sheetView>
  </sheetViews>
  <sheetFormatPr defaultColWidth="8.8515625" defaultRowHeight="26.25" customHeight="1"/>
  <cols>
    <col min="1" max="1" width="4.7109375" style="233" customWidth="1"/>
    <col min="2" max="2" width="15.00390625" style="234" customWidth="1"/>
    <col min="3" max="3" width="9.00390625" style="234" customWidth="1"/>
    <col min="4" max="4" width="22.8515625" style="236" customWidth="1"/>
    <col min="5" max="5" width="26.8515625" style="236" customWidth="1"/>
    <col min="6" max="6" width="16.00390625" style="207" customWidth="1"/>
    <col min="7" max="7" width="15.28125" style="208" customWidth="1"/>
    <col min="8" max="8" width="16.57421875" style="234" customWidth="1"/>
    <col min="9" max="9" width="11.140625" style="235" customWidth="1"/>
    <col min="10" max="10" width="24.7109375" style="198" customWidth="1"/>
    <col min="11" max="16384" width="8.8515625" style="198" customWidth="1"/>
  </cols>
  <sheetData>
    <row r="1" spans="1:10" ht="12.75">
      <c r="A1" s="523" t="s">
        <v>95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2.75">
      <c r="A2" s="523" t="s">
        <v>96</v>
      </c>
      <c r="B2" s="523"/>
      <c r="C2" s="523"/>
      <c r="D2" s="523"/>
      <c r="E2" s="523"/>
      <c r="F2" s="523"/>
      <c r="G2" s="523"/>
      <c r="H2" s="523"/>
      <c r="I2" s="523"/>
      <c r="J2" s="523"/>
    </row>
    <row r="3" spans="1:10" ht="12.75">
      <c r="A3" s="523" t="s">
        <v>321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ht="12.75">
      <c r="A4" s="523" t="s">
        <v>97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0" ht="26.25" customHeight="1">
      <c r="A5" s="199"/>
      <c r="B5" s="200"/>
      <c r="C5" s="200"/>
      <c r="D5" s="201"/>
      <c r="E5" s="201"/>
      <c r="F5" s="202"/>
      <c r="G5" s="200"/>
      <c r="H5" s="200"/>
      <c r="I5" s="200"/>
      <c r="J5" s="199"/>
    </row>
    <row r="6" spans="1:9" ht="26.25" customHeight="1">
      <c r="A6" s="203" t="s">
        <v>98</v>
      </c>
      <c r="B6" s="204"/>
      <c r="C6" s="204"/>
      <c r="D6" s="205"/>
      <c r="E6" s="206"/>
      <c r="H6" s="209"/>
      <c r="I6" s="210"/>
    </row>
    <row r="7" spans="1:9" ht="26.25" customHeight="1" thickBot="1">
      <c r="A7" s="203"/>
      <c r="B7" s="204"/>
      <c r="C7" s="204"/>
      <c r="D7" s="205"/>
      <c r="E7" s="206"/>
      <c r="H7" s="209"/>
      <c r="I7" s="210"/>
    </row>
    <row r="8" spans="1:10" s="217" customFormat="1" ht="26.25" customHeight="1">
      <c r="A8" s="211" t="s">
        <v>29</v>
      </c>
      <c r="B8" s="212" t="s">
        <v>99</v>
      </c>
      <c r="C8" s="212" t="s">
        <v>100</v>
      </c>
      <c r="D8" s="213" t="s">
        <v>101</v>
      </c>
      <c r="E8" s="213" t="s">
        <v>102</v>
      </c>
      <c r="F8" s="214" t="s">
        <v>103</v>
      </c>
      <c r="G8" s="215" t="s">
        <v>104</v>
      </c>
      <c r="H8" s="212" t="s">
        <v>105</v>
      </c>
      <c r="I8" s="212" t="s">
        <v>106</v>
      </c>
      <c r="J8" s="216" t="s">
        <v>107</v>
      </c>
    </row>
    <row r="9" spans="1:10" s="219" customFormat="1" ht="32.25" customHeight="1">
      <c r="A9" s="218">
        <v>1</v>
      </c>
      <c r="B9" s="373" t="s">
        <v>108</v>
      </c>
      <c r="C9" s="374">
        <v>686</v>
      </c>
      <c r="D9" s="375" t="s">
        <v>109</v>
      </c>
      <c r="E9" s="375" t="s">
        <v>110</v>
      </c>
      <c r="F9" s="376">
        <v>14400</v>
      </c>
      <c r="G9" s="374" t="s">
        <v>111</v>
      </c>
      <c r="H9" s="377">
        <v>43123</v>
      </c>
      <c r="I9" s="377"/>
      <c r="J9" s="378" t="s">
        <v>112</v>
      </c>
    </row>
    <row r="10" spans="1:10" s="219" customFormat="1" ht="26.25" customHeight="1">
      <c r="A10" s="218">
        <v>2</v>
      </c>
      <c r="B10" s="373" t="s">
        <v>113</v>
      </c>
      <c r="C10" s="374">
        <v>30</v>
      </c>
      <c r="D10" s="379" t="s">
        <v>114</v>
      </c>
      <c r="E10" s="375" t="s">
        <v>115</v>
      </c>
      <c r="F10" s="376">
        <v>27730</v>
      </c>
      <c r="G10" s="374" t="s">
        <v>111</v>
      </c>
      <c r="H10" s="377">
        <v>43213</v>
      </c>
      <c r="I10" s="377"/>
      <c r="J10" s="378" t="s">
        <v>116</v>
      </c>
    </row>
    <row r="11" spans="1:10" s="219" customFormat="1" ht="26.25" customHeight="1">
      <c r="A11" s="218">
        <v>3</v>
      </c>
      <c r="B11" s="373" t="s">
        <v>117</v>
      </c>
      <c r="C11" s="374">
        <v>7</v>
      </c>
      <c r="D11" s="375" t="s">
        <v>118</v>
      </c>
      <c r="E11" s="375" t="s">
        <v>119</v>
      </c>
      <c r="F11" s="380">
        <v>111125.19</v>
      </c>
      <c r="G11" s="374" t="s">
        <v>111</v>
      </c>
      <c r="H11" s="377">
        <v>43315</v>
      </c>
      <c r="I11" s="377"/>
      <c r="J11" s="378" t="s">
        <v>120</v>
      </c>
    </row>
    <row r="12" spans="1:10" s="219" customFormat="1" ht="26.25" customHeight="1">
      <c r="A12" s="218">
        <v>4</v>
      </c>
      <c r="B12" s="373" t="s">
        <v>121</v>
      </c>
      <c r="C12" s="374">
        <v>8</v>
      </c>
      <c r="D12" s="375" t="s">
        <v>118</v>
      </c>
      <c r="E12" s="375" t="s">
        <v>119</v>
      </c>
      <c r="F12" s="376">
        <v>3600</v>
      </c>
      <c r="G12" s="374" t="s">
        <v>111</v>
      </c>
      <c r="H12" s="377">
        <v>43315</v>
      </c>
      <c r="I12" s="377"/>
      <c r="J12" s="378" t="s">
        <v>120</v>
      </c>
    </row>
    <row r="13" spans="1:10" s="219" customFormat="1" ht="26.25" customHeight="1">
      <c r="A13" s="218">
        <v>5</v>
      </c>
      <c r="B13" s="373" t="s">
        <v>122</v>
      </c>
      <c r="C13" s="374">
        <v>2</v>
      </c>
      <c r="D13" s="375" t="s">
        <v>123</v>
      </c>
      <c r="E13" s="375" t="s">
        <v>124</v>
      </c>
      <c r="F13" s="381">
        <v>16875</v>
      </c>
      <c r="G13" s="374" t="s">
        <v>111</v>
      </c>
      <c r="H13" s="377">
        <v>43406</v>
      </c>
      <c r="I13" s="377"/>
      <c r="J13" s="378" t="s">
        <v>125</v>
      </c>
    </row>
    <row r="14" spans="1:10" s="219" customFormat="1" ht="26.25" customHeight="1">
      <c r="A14" s="218">
        <v>6</v>
      </c>
      <c r="B14" s="373" t="s">
        <v>122</v>
      </c>
      <c r="C14" s="374">
        <v>2</v>
      </c>
      <c r="D14" s="375" t="s">
        <v>126</v>
      </c>
      <c r="E14" s="375" t="s">
        <v>127</v>
      </c>
      <c r="F14" s="382">
        <v>21240</v>
      </c>
      <c r="G14" s="374" t="s">
        <v>111</v>
      </c>
      <c r="H14" s="377">
        <v>43445</v>
      </c>
      <c r="I14" s="377">
        <v>43412</v>
      </c>
      <c r="J14" s="383"/>
    </row>
    <row r="15" spans="1:10" s="219" customFormat="1" ht="26.25" customHeight="1">
      <c r="A15" s="218">
        <v>7</v>
      </c>
      <c r="B15" s="373" t="s">
        <v>128</v>
      </c>
      <c r="C15" s="374">
        <v>57</v>
      </c>
      <c r="D15" s="375" t="s">
        <v>129</v>
      </c>
      <c r="E15" s="375" t="s">
        <v>276</v>
      </c>
      <c r="F15" s="384">
        <v>8802.3</v>
      </c>
      <c r="G15" s="374" t="s">
        <v>111</v>
      </c>
      <c r="H15" s="377">
        <v>43479</v>
      </c>
      <c r="I15" s="377"/>
      <c r="J15" s="378" t="s">
        <v>130</v>
      </c>
    </row>
    <row r="16" spans="1:10" s="219" customFormat="1" ht="26.25" customHeight="1">
      <c r="A16" s="218">
        <v>8</v>
      </c>
      <c r="B16" s="373" t="s">
        <v>131</v>
      </c>
      <c r="C16" s="374">
        <v>59</v>
      </c>
      <c r="D16" s="375" t="s">
        <v>129</v>
      </c>
      <c r="E16" s="375" t="s">
        <v>277</v>
      </c>
      <c r="F16" s="384">
        <v>8802.3</v>
      </c>
      <c r="G16" s="374" t="s">
        <v>111</v>
      </c>
      <c r="H16" s="377">
        <v>43479</v>
      </c>
      <c r="I16" s="377"/>
      <c r="J16" s="378" t="s">
        <v>130</v>
      </c>
    </row>
    <row r="17" spans="1:10" s="219" customFormat="1" ht="26.25" customHeight="1">
      <c r="A17" s="218">
        <v>9</v>
      </c>
      <c r="B17" s="373" t="s">
        <v>132</v>
      </c>
      <c r="C17" s="374">
        <v>61</v>
      </c>
      <c r="D17" s="375" t="s">
        <v>129</v>
      </c>
      <c r="E17" s="375" t="s">
        <v>278</v>
      </c>
      <c r="F17" s="384">
        <v>8802.3</v>
      </c>
      <c r="G17" s="374" t="s">
        <v>111</v>
      </c>
      <c r="H17" s="377">
        <v>43479</v>
      </c>
      <c r="I17" s="377"/>
      <c r="J17" s="378" t="s">
        <v>130</v>
      </c>
    </row>
    <row r="18" spans="1:10" s="219" customFormat="1" ht="26.25" customHeight="1">
      <c r="A18" s="218">
        <v>10</v>
      </c>
      <c r="B18" s="373" t="s">
        <v>133</v>
      </c>
      <c r="C18" s="374">
        <v>63</v>
      </c>
      <c r="D18" s="375" t="s">
        <v>129</v>
      </c>
      <c r="E18" s="375" t="s">
        <v>279</v>
      </c>
      <c r="F18" s="384">
        <v>8802.3</v>
      </c>
      <c r="G18" s="374" t="s">
        <v>111</v>
      </c>
      <c r="H18" s="377">
        <v>43479</v>
      </c>
      <c r="I18" s="377"/>
      <c r="J18" s="378" t="s">
        <v>130</v>
      </c>
    </row>
    <row r="19" spans="1:10" s="219" customFormat="1" ht="26.25" customHeight="1">
      <c r="A19" s="218">
        <v>11</v>
      </c>
      <c r="B19" s="373" t="s">
        <v>134</v>
      </c>
      <c r="C19" s="374">
        <v>65</v>
      </c>
      <c r="D19" s="375" t="s">
        <v>129</v>
      </c>
      <c r="E19" s="375" t="s">
        <v>280</v>
      </c>
      <c r="F19" s="384">
        <v>8802.3</v>
      </c>
      <c r="G19" s="374" t="s">
        <v>111</v>
      </c>
      <c r="H19" s="377">
        <v>43479</v>
      </c>
      <c r="I19" s="377"/>
      <c r="J19" s="378" t="s">
        <v>130</v>
      </c>
    </row>
    <row r="20" spans="1:10" s="219" customFormat="1" ht="26.25" customHeight="1">
      <c r="A20" s="218">
        <v>12</v>
      </c>
      <c r="B20" s="373" t="s">
        <v>135</v>
      </c>
      <c r="C20" s="374">
        <v>67</v>
      </c>
      <c r="D20" s="385" t="s">
        <v>129</v>
      </c>
      <c r="E20" s="375" t="s">
        <v>281</v>
      </c>
      <c r="F20" s="384">
        <v>8802.3</v>
      </c>
      <c r="G20" s="374" t="s">
        <v>111</v>
      </c>
      <c r="H20" s="377">
        <v>43479</v>
      </c>
      <c r="I20" s="377"/>
      <c r="J20" s="378" t="s">
        <v>130</v>
      </c>
    </row>
    <row r="21" spans="1:10" s="219" customFormat="1" ht="26.25" customHeight="1">
      <c r="A21" s="218">
        <v>13</v>
      </c>
      <c r="B21" s="373" t="s">
        <v>136</v>
      </c>
      <c r="C21" s="374">
        <v>18</v>
      </c>
      <c r="D21" s="375" t="s">
        <v>137</v>
      </c>
      <c r="E21" s="375" t="s">
        <v>138</v>
      </c>
      <c r="F21" s="384">
        <v>8909</v>
      </c>
      <c r="G21" s="374" t="s">
        <v>111</v>
      </c>
      <c r="H21" s="377">
        <v>43496</v>
      </c>
      <c r="I21" s="377"/>
      <c r="J21" s="378" t="s">
        <v>139</v>
      </c>
    </row>
    <row r="22" spans="1:10" s="219" customFormat="1" ht="26.25" customHeight="1">
      <c r="A22" s="218">
        <v>14</v>
      </c>
      <c r="B22" s="373" t="s">
        <v>140</v>
      </c>
      <c r="C22" s="374">
        <v>52</v>
      </c>
      <c r="D22" s="375" t="s">
        <v>141</v>
      </c>
      <c r="E22" s="375" t="s">
        <v>142</v>
      </c>
      <c r="F22" s="381">
        <v>137918.4</v>
      </c>
      <c r="G22" s="374" t="s">
        <v>111</v>
      </c>
      <c r="H22" s="377">
        <v>43699</v>
      </c>
      <c r="I22" s="377"/>
      <c r="J22" s="378" t="s">
        <v>125</v>
      </c>
    </row>
    <row r="23" spans="1:10" s="219" customFormat="1" ht="26.25" customHeight="1">
      <c r="A23" s="218">
        <v>15</v>
      </c>
      <c r="B23" s="373" t="s">
        <v>143</v>
      </c>
      <c r="C23" s="374">
        <v>56</v>
      </c>
      <c r="D23" s="375" t="s">
        <v>129</v>
      </c>
      <c r="E23" s="375" t="s">
        <v>282</v>
      </c>
      <c r="F23" s="384">
        <v>35019.69</v>
      </c>
      <c r="G23" s="374" t="s">
        <v>111</v>
      </c>
      <c r="H23" s="377">
        <v>43844</v>
      </c>
      <c r="I23" s="377"/>
      <c r="J23" s="378" t="s">
        <v>130</v>
      </c>
    </row>
    <row r="24" spans="1:10" s="219" customFormat="1" ht="26.25" customHeight="1">
      <c r="A24" s="218">
        <v>16</v>
      </c>
      <c r="B24" s="373" t="s">
        <v>144</v>
      </c>
      <c r="C24" s="374">
        <v>58</v>
      </c>
      <c r="D24" s="375" t="s">
        <v>129</v>
      </c>
      <c r="E24" s="375" t="s">
        <v>283</v>
      </c>
      <c r="F24" s="384">
        <v>35019.69</v>
      </c>
      <c r="G24" s="374" t="s">
        <v>111</v>
      </c>
      <c r="H24" s="377">
        <v>43844</v>
      </c>
      <c r="I24" s="377"/>
      <c r="J24" s="378" t="s">
        <v>130</v>
      </c>
    </row>
    <row r="25" spans="1:10" s="219" customFormat="1" ht="26.25" customHeight="1">
      <c r="A25" s="218">
        <v>17</v>
      </c>
      <c r="B25" s="373" t="s">
        <v>145</v>
      </c>
      <c r="C25" s="374">
        <v>60</v>
      </c>
      <c r="D25" s="375" t="s">
        <v>129</v>
      </c>
      <c r="E25" s="375" t="s">
        <v>284</v>
      </c>
      <c r="F25" s="384">
        <v>35019.69</v>
      </c>
      <c r="G25" s="374" t="s">
        <v>111</v>
      </c>
      <c r="H25" s="377">
        <v>43844</v>
      </c>
      <c r="I25" s="377"/>
      <c r="J25" s="378" t="s">
        <v>130</v>
      </c>
    </row>
    <row r="26" spans="1:10" s="219" customFormat="1" ht="26.25" customHeight="1">
      <c r="A26" s="218">
        <v>18</v>
      </c>
      <c r="B26" s="373" t="s">
        <v>146</v>
      </c>
      <c r="C26" s="374">
        <v>62</v>
      </c>
      <c r="D26" s="375" t="s">
        <v>129</v>
      </c>
      <c r="E26" s="375" t="s">
        <v>285</v>
      </c>
      <c r="F26" s="384">
        <v>35019.69</v>
      </c>
      <c r="G26" s="374" t="s">
        <v>111</v>
      </c>
      <c r="H26" s="377">
        <v>43844</v>
      </c>
      <c r="I26" s="377"/>
      <c r="J26" s="378" t="s">
        <v>130</v>
      </c>
    </row>
    <row r="27" spans="1:10" s="219" customFormat="1" ht="26.25" customHeight="1">
      <c r="A27" s="218">
        <v>19</v>
      </c>
      <c r="B27" s="373" t="s">
        <v>147</v>
      </c>
      <c r="C27" s="374">
        <v>64</v>
      </c>
      <c r="D27" s="375" t="s">
        <v>129</v>
      </c>
      <c r="E27" s="375" t="s">
        <v>286</v>
      </c>
      <c r="F27" s="384">
        <v>35019.69</v>
      </c>
      <c r="G27" s="374" t="s">
        <v>111</v>
      </c>
      <c r="H27" s="377">
        <v>43844</v>
      </c>
      <c r="I27" s="377"/>
      <c r="J27" s="378" t="s">
        <v>130</v>
      </c>
    </row>
    <row r="28" spans="1:10" s="219" customFormat="1" ht="26.25" customHeight="1">
      <c r="A28" s="218">
        <v>20</v>
      </c>
      <c r="B28" s="373" t="s">
        <v>148</v>
      </c>
      <c r="C28" s="374">
        <v>66</v>
      </c>
      <c r="D28" s="375" t="s">
        <v>129</v>
      </c>
      <c r="E28" s="375" t="s">
        <v>287</v>
      </c>
      <c r="F28" s="384">
        <v>35019.69</v>
      </c>
      <c r="G28" s="374" t="s">
        <v>111</v>
      </c>
      <c r="H28" s="377">
        <v>43844</v>
      </c>
      <c r="I28" s="377"/>
      <c r="J28" s="378" t="s">
        <v>130</v>
      </c>
    </row>
    <row r="29" spans="1:10" s="219" customFormat="1" ht="26.25" customHeight="1">
      <c r="A29" s="218">
        <v>21</v>
      </c>
      <c r="B29" s="373" t="s">
        <v>149</v>
      </c>
      <c r="C29" s="374">
        <v>13723</v>
      </c>
      <c r="D29" s="375" t="s">
        <v>150</v>
      </c>
      <c r="E29" s="375" t="s">
        <v>151</v>
      </c>
      <c r="F29" s="384">
        <v>70427</v>
      </c>
      <c r="G29" s="374" t="s">
        <v>111</v>
      </c>
      <c r="H29" s="377">
        <v>43950</v>
      </c>
      <c r="I29" s="377"/>
      <c r="J29" s="378" t="s">
        <v>288</v>
      </c>
    </row>
    <row r="30" spans="1:10" s="219" customFormat="1" ht="26.25" customHeight="1">
      <c r="A30" s="218">
        <v>22</v>
      </c>
      <c r="B30" s="373" t="s">
        <v>152</v>
      </c>
      <c r="C30" s="374">
        <v>13725</v>
      </c>
      <c r="D30" s="375" t="s">
        <v>150</v>
      </c>
      <c r="E30" s="375" t="s">
        <v>151</v>
      </c>
      <c r="F30" s="384">
        <v>116540</v>
      </c>
      <c r="G30" s="374" t="s">
        <v>111</v>
      </c>
      <c r="H30" s="377">
        <v>43950</v>
      </c>
      <c r="I30" s="377"/>
      <c r="J30" s="378" t="s">
        <v>288</v>
      </c>
    </row>
    <row r="31" spans="1:10" s="219" customFormat="1" ht="26.25" customHeight="1">
      <c r="A31" s="218">
        <v>23</v>
      </c>
      <c r="B31" s="373" t="s">
        <v>153</v>
      </c>
      <c r="C31" s="374">
        <v>126</v>
      </c>
      <c r="D31" s="375" t="s">
        <v>154</v>
      </c>
      <c r="E31" s="375" t="s">
        <v>155</v>
      </c>
      <c r="F31" s="384">
        <v>99581.44</v>
      </c>
      <c r="G31" s="374" t="s">
        <v>111</v>
      </c>
      <c r="H31" s="377">
        <v>43951</v>
      </c>
      <c r="I31" s="377"/>
      <c r="J31" s="378" t="s">
        <v>156</v>
      </c>
    </row>
    <row r="32" spans="1:10" s="219" customFormat="1" ht="26.25" customHeight="1">
      <c r="A32" s="218">
        <v>24</v>
      </c>
      <c r="B32" s="373" t="s">
        <v>157</v>
      </c>
      <c r="C32" s="374">
        <v>15246</v>
      </c>
      <c r="D32" s="375" t="s">
        <v>150</v>
      </c>
      <c r="E32" s="375" t="s">
        <v>158</v>
      </c>
      <c r="F32" s="384">
        <v>107135</v>
      </c>
      <c r="G32" s="374" t="s">
        <v>111</v>
      </c>
      <c r="H32" s="377">
        <v>43951</v>
      </c>
      <c r="I32" s="377"/>
      <c r="J32" s="378" t="s">
        <v>288</v>
      </c>
    </row>
    <row r="33" spans="1:10" s="219" customFormat="1" ht="26.25" customHeight="1">
      <c r="A33" s="218">
        <v>25</v>
      </c>
      <c r="B33" s="373" t="s">
        <v>159</v>
      </c>
      <c r="C33" s="374">
        <v>9624</v>
      </c>
      <c r="D33" s="375" t="s">
        <v>150</v>
      </c>
      <c r="E33" s="375" t="s">
        <v>160</v>
      </c>
      <c r="F33" s="384">
        <v>16995</v>
      </c>
      <c r="G33" s="374" t="s">
        <v>111</v>
      </c>
      <c r="H33" s="377">
        <v>44043</v>
      </c>
      <c r="I33" s="375"/>
      <c r="J33" s="378"/>
    </row>
    <row r="34" spans="1:10" s="219" customFormat="1" ht="26.25" customHeight="1">
      <c r="A34" s="218">
        <v>26</v>
      </c>
      <c r="B34" s="373" t="s">
        <v>161</v>
      </c>
      <c r="C34" s="374">
        <v>9625</v>
      </c>
      <c r="D34" s="375" t="s">
        <v>150</v>
      </c>
      <c r="E34" s="375" t="s">
        <v>160</v>
      </c>
      <c r="F34" s="384">
        <v>43995</v>
      </c>
      <c r="G34" s="374" t="s">
        <v>111</v>
      </c>
      <c r="H34" s="377">
        <v>44043</v>
      </c>
      <c r="I34" s="375"/>
      <c r="J34" s="378"/>
    </row>
    <row r="35" spans="1:10" s="219" customFormat="1" ht="26.25" customHeight="1">
      <c r="A35" s="218">
        <v>27</v>
      </c>
      <c r="B35" s="373" t="s">
        <v>162</v>
      </c>
      <c r="C35" s="374">
        <v>50</v>
      </c>
      <c r="D35" s="375" t="s">
        <v>163</v>
      </c>
      <c r="E35" s="375" t="s">
        <v>164</v>
      </c>
      <c r="F35" s="384">
        <v>3345300</v>
      </c>
      <c r="G35" s="374" t="s">
        <v>111</v>
      </c>
      <c r="H35" s="377">
        <v>44047</v>
      </c>
      <c r="I35" s="377"/>
      <c r="J35" s="378" t="s">
        <v>165</v>
      </c>
    </row>
    <row r="36" spans="1:10" s="219" customFormat="1" ht="26.25" customHeight="1">
      <c r="A36" s="218">
        <v>28</v>
      </c>
      <c r="B36" s="373" t="s">
        <v>132</v>
      </c>
      <c r="C36" s="374">
        <v>61</v>
      </c>
      <c r="D36" s="375" t="s">
        <v>166</v>
      </c>
      <c r="E36" s="375" t="s">
        <v>167</v>
      </c>
      <c r="F36" s="384">
        <v>5000000</v>
      </c>
      <c r="G36" s="374" t="s">
        <v>111</v>
      </c>
      <c r="H36" s="377">
        <v>44051</v>
      </c>
      <c r="I36" s="377">
        <v>44051</v>
      </c>
      <c r="J36" s="378" t="s">
        <v>404</v>
      </c>
    </row>
    <row r="37" spans="1:10" s="219" customFormat="1" ht="26.25" customHeight="1">
      <c r="A37" s="218">
        <v>29</v>
      </c>
      <c r="B37" s="373" t="s">
        <v>168</v>
      </c>
      <c r="C37" s="374">
        <v>47</v>
      </c>
      <c r="D37" s="375" t="s">
        <v>169</v>
      </c>
      <c r="E37" s="375" t="s">
        <v>170</v>
      </c>
      <c r="F37" s="384">
        <v>924108.42</v>
      </c>
      <c r="G37" s="374" t="s">
        <v>111</v>
      </c>
      <c r="H37" s="377">
        <v>44054</v>
      </c>
      <c r="I37" s="377"/>
      <c r="J37" s="378" t="s">
        <v>404</v>
      </c>
    </row>
    <row r="38" spans="1:10" s="219" customFormat="1" ht="26.25" customHeight="1">
      <c r="A38" s="218">
        <v>30</v>
      </c>
      <c r="B38" s="373" t="s">
        <v>171</v>
      </c>
      <c r="C38" s="374">
        <v>1836</v>
      </c>
      <c r="D38" s="375" t="s">
        <v>172</v>
      </c>
      <c r="E38" s="375" t="s">
        <v>173</v>
      </c>
      <c r="F38" s="384">
        <v>2500</v>
      </c>
      <c r="G38" s="374" t="s">
        <v>111</v>
      </c>
      <c r="H38" s="377">
        <v>44100</v>
      </c>
      <c r="I38" s="377"/>
      <c r="J38" s="378" t="s">
        <v>288</v>
      </c>
    </row>
    <row r="39" spans="1:10" s="219" customFormat="1" ht="26.25" customHeight="1">
      <c r="A39" s="218">
        <v>31</v>
      </c>
      <c r="B39" s="373" t="s">
        <v>174</v>
      </c>
      <c r="C39" s="374">
        <v>1930</v>
      </c>
      <c r="D39" s="375" t="s">
        <v>172</v>
      </c>
      <c r="E39" s="375" t="s">
        <v>173</v>
      </c>
      <c r="F39" s="384">
        <v>144745</v>
      </c>
      <c r="G39" s="374" t="s">
        <v>111</v>
      </c>
      <c r="H39" s="377">
        <v>44119</v>
      </c>
      <c r="I39" s="377"/>
      <c r="J39" s="378" t="s">
        <v>288</v>
      </c>
    </row>
    <row r="40" spans="1:10" s="219" customFormat="1" ht="26.25" customHeight="1">
      <c r="A40" s="218">
        <v>32</v>
      </c>
      <c r="B40" s="373" t="s">
        <v>175</v>
      </c>
      <c r="C40" s="374">
        <v>1931</v>
      </c>
      <c r="D40" s="375" t="s">
        <v>172</v>
      </c>
      <c r="E40" s="375" t="s">
        <v>173</v>
      </c>
      <c r="F40" s="384">
        <v>36035</v>
      </c>
      <c r="G40" s="374" t="s">
        <v>111</v>
      </c>
      <c r="H40" s="377">
        <v>44119</v>
      </c>
      <c r="I40" s="377"/>
      <c r="J40" s="378" t="s">
        <v>288</v>
      </c>
    </row>
    <row r="41" spans="1:10" s="220" customFormat="1" ht="26.25" customHeight="1">
      <c r="A41" s="218">
        <v>33</v>
      </c>
      <c r="B41" s="373" t="s">
        <v>176</v>
      </c>
      <c r="C41" s="374">
        <v>1933</v>
      </c>
      <c r="D41" s="375" t="s">
        <v>172</v>
      </c>
      <c r="E41" s="375" t="s">
        <v>173</v>
      </c>
      <c r="F41" s="384">
        <v>13630</v>
      </c>
      <c r="G41" s="374" t="s">
        <v>111</v>
      </c>
      <c r="H41" s="377">
        <v>44119</v>
      </c>
      <c r="I41" s="377"/>
      <c r="J41" s="378" t="s">
        <v>288</v>
      </c>
    </row>
    <row r="42" spans="1:10" s="219" customFormat="1" ht="26.25" customHeight="1">
      <c r="A42" s="218">
        <v>34</v>
      </c>
      <c r="B42" s="373" t="s">
        <v>177</v>
      </c>
      <c r="C42" s="374">
        <v>1905</v>
      </c>
      <c r="D42" s="375" t="s">
        <v>172</v>
      </c>
      <c r="E42" s="375" t="s">
        <v>173</v>
      </c>
      <c r="F42" s="384">
        <v>6000</v>
      </c>
      <c r="G42" s="374" t="s">
        <v>111</v>
      </c>
      <c r="H42" s="377">
        <v>44120</v>
      </c>
      <c r="I42" s="377"/>
      <c r="J42" s="378" t="s">
        <v>288</v>
      </c>
    </row>
    <row r="43" spans="1:10" s="219" customFormat="1" ht="26.25" customHeight="1">
      <c r="A43" s="218">
        <v>35</v>
      </c>
      <c r="B43" s="373" t="s">
        <v>178</v>
      </c>
      <c r="C43" s="374">
        <v>1906</v>
      </c>
      <c r="D43" s="375" t="s">
        <v>172</v>
      </c>
      <c r="E43" s="375" t="s">
        <v>173</v>
      </c>
      <c r="F43" s="384">
        <v>12000</v>
      </c>
      <c r="G43" s="374" t="s">
        <v>111</v>
      </c>
      <c r="H43" s="377">
        <v>44120</v>
      </c>
      <c r="I43" s="377"/>
      <c r="J43" s="378" t="s">
        <v>288</v>
      </c>
    </row>
    <row r="44" spans="1:10" s="219" customFormat="1" ht="26.25" customHeight="1">
      <c r="A44" s="218">
        <v>36</v>
      </c>
      <c r="B44" s="373" t="s">
        <v>179</v>
      </c>
      <c r="C44" s="374">
        <v>1907</v>
      </c>
      <c r="D44" s="375" t="s">
        <v>172</v>
      </c>
      <c r="E44" s="375" t="s">
        <v>173</v>
      </c>
      <c r="F44" s="384">
        <v>12000</v>
      </c>
      <c r="G44" s="374" t="s">
        <v>111</v>
      </c>
      <c r="H44" s="377">
        <v>44120</v>
      </c>
      <c r="I44" s="377"/>
      <c r="J44" s="378" t="s">
        <v>288</v>
      </c>
    </row>
    <row r="45" spans="1:10" s="219" customFormat="1" ht="26.25" customHeight="1">
      <c r="A45" s="218">
        <v>37</v>
      </c>
      <c r="B45" s="373" t="s">
        <v>180</v>
      </c>
      <c r="C45" s="374">
        <v>1908</v>
      </c>
      <c r="D45" s="375" t="s">
        <v>172</v>
      </c>
      <c r="E45" s="375" t="s">
        <v>173</v>
      </c>
      <c r="F45" s="384">
        <v>12000</v>
      </c>
      <c r="G45" s="374" t="s">
        <v>111</v>
      </c>
      <c r="H45" s="377">
        <v>44120</v>
      </c>
      <c r="I45" s="377"/>
      <c r="J45" s="378" t="s">
        <v>288</v>
      </c>
    </row>
    <row r="46" spans="1:10" s="219" customFormat="1" ht="26.25" customHeight="1">
      <c r="A46" s="218">
        <v>38</v>
      </c>
      <c r="B46" s="373" t="s">
        <v>181</v>
      </c>
      <c r="C46" s="374">
        <v>1909</v>
      </c>
      <c r="D46" s="375" t="s">
        <v>172</v>
      </c>
      <c r="E46" s="375" t="s">
        <v>173</v>
      </c>
      <c r="F46" s="384">
        <v>18000</v>
      </c>
      <c r="G46" s="374" t="s">
        <v>111</v>
      </c>
      <c r="H46" s="377">
        <v>44120</v>
      </c>
      <c r="I46" s="377"/>
      <c r="J46" s="378" t="s">
        <v>288</v>
      </c>
    </row>
    <row r="47" spans="1:10" s="219" customFormat="1" ht="26.25" customHeight="1">
      <c r="A47" s="218">
        <v>39</v>
      </c>
      <c r="B47" s="373" t="s">
        <v>182</v>
      </c>
      <c r="C47" s="374">
        <v>1910</v>
      </c>
      <c r="D47" s="375" t="s">
        <v>172</v>
      </c>
      <c r="E47" s="375" t="s">
        <v>173</v>
      </c>
      <c r="F47" s="384">
        <v>12000</v>
      </c>
      <c r="G47" s="374" t="s">
        <v>111</v>
      </c>
      <c r="H47" s="377">
        <v>44120</v>
      </c>
      <c r="I47" s="377"/>
      <c r="J47" s="378" t="s">
        <v>288</v>
      </c>
    </row>
    <row r="48" spans="1:10" s="219" customFormat="1" ht="26.25" customHeight="1">
      <c r="A48" s="218">
        <v>40</v>
      </c>
      <c r="B48" s="373" t="s">
        <v>183</v>
      </c>
      <c r="C48" s="374">
        <v>1911</v>
      </c>
      <c r="D48" s="375" t="s">
        <v>172</v>
      </c>
      <c r="E48" s="375" t="s">
        <v>173</v>
      </c>
      <c r="F48" s="384">
        <v>12000</v>
      </c>
      <c r="G48" s="374" t="s">
        <v>111</v>
      </c>
      <c r="H48" s="377">
        <v>44120</v>
      </c>
      <c r="I48" s="377"/>
      <c r="J48" s="378" t="s">
        <v>288</v>
      </c>
    </row>
    <row r="49" spans="1:10" s="219" customFormat="1" ht="26.25" customHeight="1">
      <c r="A49" s="218">
        <v>41</v>
      </c>
      <c r="B49" s="373" t="s">
        <v>184</v>
      </c>
      <c r="C49" s="374">
        <v>1912</v>
      </c>
      <c r="D49" s="375" t="s">
        <v>172</v>
      </c>
      <c r="E49" s="375" t="s">
        <v>173</v>
      </c>
      <c r="F49" s="384">
        <v>12000</v>
      </c>
      <c r="G49" s="374" t="s">
        <v>111</v>
      </c>
      <c r="H49" s="377">
        <v>44120</v>
      </c>
      <c r="I49" s="377"/>
      <c r="J49" s="378" t="s">
        <v>288</v>
      </c>
    </row>
    <row r="50" spans="1:10" s="219" customFormat="1" ht="26.25" customHeight="1">
      <c r="A50" s="218">
        <v>42</v>
      </c>
      <c r="B50" s="373" t="s">
        <v>185</v>
      </c>
      <c r="C50" s="374">
        <v>1913</v>
      </c>
      <c r="D50" s="375" t="s">
        <v>172</v>
      </c>
      <c r="E50" s="375" t="s">
        <v>173</v>
      </c>
      <c r="F50" s="384">
        <v>12000</v>
      </c>
      <c r="G50" s="374" t="s">
        <v>111</v>
      </c>
      <c r="H50" s="377">
        <v>44120</v>
      </c>
      <c r="I50" s="377"/>
      <c r="J50" s="378" t="s">
        <v>288</v>
      </c>
    </row>
    <row r="51" spans="1:10" s="219" customFormat="1" ht="26.25" customHeight="1">
      <c r="A51" s="218">
        <v>43</v>
      </c>
      <c r="B51" s="373" t="s">
        <v>186</v>
      </c>
      <c r="C51" s="374">
        <v>1914</v>
      </c>
      <c r="D51" s="375" t="s">
        <v>172</v>
      </c>
      <c r="E51" s="375" t="s">
        <v>173</v>
      </c>
      <c r="F51" s="384">
        <v>12000</v>
      </c>
      <c r="G51" s="374" t="s">
        <v>111</v>
      </c>
      <c r="H51" s="377">
        <v>44120</v>
      </c>
      <c r="I51" s="377"/>
      <c r="J51" s="378" t="s">
        <v>288</v>
      </c>
    </row>
    <row r="52" spans="1:10" s="219" customFormat="1" ht="26.25" customHeight="1">
      <c r="A52" s="218">
        <v>44</v>
      </c>
      <c r="B52" s="373" t="s">
        <v>187</v>
      </c>
      <c r="C52" s="374">
        <v>1915</v>
      </c>
      <c r="D52" s="375" t="s">
        <v>172</v>
      </c>
      <c r="E52" s="375" t="s">
        <v>173</v>
      </c>
      <c r="F52" s="384">
        <v>12000</v>
      </c>
      <c r="G52" s="374" t="s">
        <v>111</v>
      </c>
      <c r="H52" s="377">
        <v>44120</v>
      </c>
      <c r="I52" s="377"/>
      <c r="J52" s="378" t="s">
        <v>288</v>
      </c>
    </row>
    <row r="53" spans="1:10" s="219" customFormat="1" ht="26.25" customHeight="1">
      <c r="A53" s="218">
        <v>45</v>
      </c>
      <c r="B53" s="373" t="s">
        <v>188</v>
      </c>
      <c r="C53" s="374">
        <v>1916</v>
      </c>
      <c r="D53" s="375" t="s">
        <v>172</v>
      </c>
      <c r="E53" s="375" t="s">
        <v>173</v>
      </c>
      <c r="F53" s="384">
        <v>18000</v>
      </c>
      <c r="G53" s="374" t="s">
        <v>111</v>
      </c>
      <c r="H53" s="377">
        <v>44120</v>
      </c>
      <c r="I53" s="377"/>
      <c r="J53" s="378" t="s">
        <v>288</v>
      </c>
    </row>
    <row r="54" spans="1:10" s="219" customFormat="1" ht="26.25" customHeight="1">
      <c r="A54" s="218">
        <v>46</v>
      </c>
      <c r="B54" s="373" t="s">
        <v>189</v>
      </c>
      <c r="C54" s="374">
        <v>1917</v>
      </c>
      <c r="D54" s="375" t="s">
        <v>172</v>
      </c>
      <c r="E54" s="375" t="s">
        <v>173</v>
      </c>
      <c r="F54" s="384">
        <v>12000</v>
      </c>
      <c r="G54" s="374" t="s">
        <v>111</v>
      </c>
      <c r="H54" s="377">
        <v>44120</v>
      </c>
      <c r="I54" s="377"/>
      <c r="J54" s="378" t="s">
        <v>288</v>
      </c>
    </row>
    <row r="55" spans="1:10" s="219" customFormat="1" ht="26.25" customHeight="1">
      <c r="A55" s="218">
        <v>47</v>
      </c>
      <c r="B55" s="373" t="s">
        <v>190</v>
      </c>
      <c r="C55" s="374">
        <v>1918</v>
      </c>
      <c r="D55" s="375" t="s">
        <v>172</v>
      </c>
      <c r="E55" s="375" t="s">
        <v>173</v>
      </c>
      <c r="F55" s="384">
        <v>12000</v>
      </c>
      <c r="G55" s="374" t="s">
        <v>111</v>
      </c>
      <c r="H55" s="377">
        <v>44120</v>
      </c>
      <c r="I55" s="377"/>
      <c r="J55" s="378" t="s">
        <v>288</v>
      </c>
    </row>
    <row r="56" spans="1:10" s="219" customFormat="1" ht="26.25" customHeight="1">
      <c r="A56" s="218">
        <v>48</v>
      </c>
      <c r="B56" s="373" t="s">
        <v>191</v>
      </c>
      <c r="C56" s="374">
        <v>1919</v>
      </c>
      <c r="D56" s="375" t="s">
        <v>172</v>
      </c>
      <c r="E56" s="375" t="s">
        <v>173</v>
      </c>
      <c r="F56" s="384">
        <v>12000</v>
      </c>
      <c r="G56" s="374" t="s">
        <v>111</v>
      </c>
      <c r="H56" s="377">
        <v>44120</v>
      </c>
      <c r="I56" s="377"/>
      <c r="J56" s="378" t="s">
        <v>288</v>
      </c>
    </row>
    <row r="57" spans="1:10" s="219" customFormat="1" ht="26.25" customHeight="1">
      <c r="A57" s="218">
        <v>49</v>
      </c>
      <c r="B57" s="373" t="s">
        <v>192</v>
      </c>
      <c r="C57" s="374">
        <v>1929</v>
      </c>
      <c r="D57" s="375" t="s">
        <v>172</v>
      </c>
      <c r="E57" s="375" t="s">
        <v>173</v>
      </c>
      <c r="F57" s="384">
        <v>12000</v>
      </c>
      <c r="G57" s="374" t="s">
        <v>111</v>
      </c>
      <c r="H57" s="377">
        <v>44120</v>
      </c>
      <c r="I57" s="377"/>
      <c r="J57" s="378" t="s">
        <v>288</v>
      </c>
    </row>
    <row r="58" spans="1:10" s="219" customFormat="1" ht="26.25" customHeight="1">
      <c r="A58" s="218">
        <v>50</v>
      </c>
      <c r="B58" s="373" t="s">
        <v>193</v>
      </c>
      <c r="C58" s="374">
        <v>1986</v>
      </c>
      <c r="D58" s="375" t="s">
        <v>172</v>
      </c>
      <c r="E58" s="375" t="s">
        <v>173</v>
      </c>
      <c r="F58" s="384">
        <v>63230</v>
      </c>
      <c r="G58" s="374" t="s">
        <v>111</v>
      </c>
      <c r="H58" s="377">
        <v>44137</v>
      </c>
      <c r="I58" s="377"/>
      <c r="J58" s="378" t="s">
        <v>288</v>
      </c>
    </row>
    <row r="59" spans="1:10" s="219" customFormat="1" ht="26.25" customHeight="1">
      <c r="A59" s="218">
        <v>51</v>
      </c>
      <c r="B59" s="373" t="s">
        <v>194</v>
      </c>
      <c r="C59" s="374">
        <v>2015</v>
      </c>
      <c r="D59" s="375" t="s">
        <v>172</v>
      </c>
      <c r="E59" s="375" t="s">
        <v>173</v>
      </c>
      <c r="F59" s="384">
        <v>29250</v>
      </c>
      <c r="G59" s="374" t="s">
        <v>111</v>
      </c>
      <c r="H59" s="377">
        <v>44150</v>
      </c>
      <c r="I59" s="377"/>
      <c r="J59" s="378" t="s">
        <v>288</v>
      </c>
    </row>
    <row r="60" spans="1:10" s="219" customFormat="1" ht="26.25" customHeight="1">
      <c r="A60" s="218">
        <v>52</v>
      </c>
      <c r="B60" s="373" t="s">
        <v>322</v>
      </c>
      <c r="C60" s="374">
        <v>2016</v>
      </c>
      <c r="D60" s="375" t="s">
        <v>172</v>
      </c>
      <c r="E60" s="375" t="s">
        <v>173</v>
      </c>
      <c r="F60" s="384">
        <v>15200</v>
      </c>
      <c r="G60" s="374" t="s">
        <v>111</v>
      </c>
      <c r="H60" s="377">
        <v>44150</v>
      </c>
      <c r="I60" s="377"/>
      <c r="J60" s="378" t="s">
        <v>288</v>
      </c>
    </row>
    <row r="61" spans="1:10" s="219" customFormat="1" ht="26.25" customHeight="1">
      <c r="A61" s="218">
        <v>53</v>
      </c>
      <c r="B61" s="373" t="s">
        <v>195</v>
      </c>
      <c r="C61" s="374">
        <v>2041</v>
      </c>
      <c r="D61" s="375" t="s">
        <v>172</v>
      </c>
      <c r="E61" s="375" t="s">
        <v>173</v>
      </c>
      <c r="F61" s="384">
        <v>12000</v>
      </c>
      <c r="G61" s="374" t="s">
        <v>111</v>
      </c>
      <c r="H61" s="377">
        <v>44158</v>
      </c>
      <c r="I61" s="377"/>
      <c r="J61" s="378" t="s">
        <v>288</v>
      </c>
    </row>
    <row r="62" spans="1:10" s="219" customFormat="1" ht="26.25" customHeight="1">
      <c r="A62" s="218">
        <v>54</v>
      </c>
      <c r="B62" s="373" t="s">
        <v>196</v>
      </c>
      <c r="C62" s="374">
        <v>2042</v>
      </c>
      <c r="D62" s="375" t="s">
        <v>172</v>
      </c>
      <c r="E62" s="375" t="s">
        <v>173</v>
      </c>
      <c r="F62" s="384">
        <v>12000</v>
      </c>
      <c r="G62" s="374" t="s">
        <v>111</v>
      </c>
      <c r="H62" s="377">
        <v>44158</v>
      </c>
      <c r="I62" s="377"/>
      <c r="J62" s="378" t="s">
        <v>288</v>
      </c>
    </row>
    <row r="63" spans="1:10" s="219" customFormat="1" ht="26.25" customHeight="1">
      <c r="A63" s="218">
        <v>55</v>
      </c>
      <c r="B63" s="373" t="s">
        <v>197</v>
      </c>
      <c r="C63" s="374">
        <v>2043</v>
      </c>
      <c r="D63" s="375" t="s">
        <v>172</v>
      </c>
      <c r="E63" s="375" t="s">
        <v>173</v>
      </c>
      <c r="F63" s="384">
        <v>30000</v>
      </c>
      <c r="G63" s="374" t="s">
        <v>111</v>
      </c>
      <c r="H63" s="377">
        <v>44158</v>
      </c>
      <c r="I63" s="377"/>
      <c r="J63" s="378" t="s">
        <v>288</v>
      </c>
    </row>
    <row r="64" spans="1:10" s="219" customFormat="1" ht="26.25" customHeight="1">
      <c r="A64" s="218">
        <v>56</v>
      </c>
      <c r="B64" s="373" t="s">
        <v>198</v>
      </c>
      <c r="C64" s="374">
        <v>2044</v>
      </c>
      <c r="D64" s="375" t="s">
        <v>172</v>
      </c>
      <c r="E64" s="375" t="s">
        <v>173</v>
      </c>
      <c r="F64" s="384">
        <v>18000</v>
      </c>
      <c r="G64" s="374" t="s">
        <v>111</v>
      </c>
      <c r="H64" s="377">
        <v>44158</v>
      </c>
      <c r="I64" s="377"/>
      <c r="J64" s="378" t="s">
        <v>288</v>
      </c>
    </row>
    <row r="65" spans="1:10" s="219" customFormat="1" ht="26.25" customHeight="1">
      <c r="A65" s="218">
        <v>57</v>
      </c>
      <c r="B65" s="373" t="s">
        <v>199</v>
      </c>
      <c r="C65" s="374">
        <v>2045</v>
      </c>
      <c r="D65" s="375" t="s">
        <v>172</v>
      </c>
      <c r="E65" s="375" t="s">
        <v>173</v>
      </c>
      <c r="F65" s="384">
        <v>12000</v>
      </c>
      <c r="G65" s="374" t="s">
        <v>111</v>
      </c>
      <c r="H65" s="377">
        <v>44158</v>
      </c>
      <c r="I65" s="377"/>
      <c r="J65" s="378" t="s">
        <v>288</v>
      </c>
    </row>
    <row r="66" spans="1:10" s="219" customFormat="1" ht="26.25" customHeight="1">
      <c r="A66" s="218">
        <v>58</v>
      </c>
      <c r="B66" s="373" t="s">
        <v>200</v>
      </c>
      <c r="C66" s="374">
        <v>2046</v>
      </c>
      <c r="D66" s="375" t="s">
        <v>172</v>
      </c>
      <c r="E66" s="375" t="s">
        <v>173</v>
      </c>
      <c r="F66" s="384">
        <v>12000</v>
      </c>
      <c r="G66" s="374" t="s">
        <v>111</v>
      </c>
      <c r="H66" s="377">
        <v>44158</v>
      </c>
      <c r="I66" s="377"/>
      <c r="J66" s="378" t="s">
        <v>288</v>
      </c>
    </row>
    <row r="67" spans="1:10" s="219" customFormat="1" ht="26.25" customHeight="1">
      <c r="A67" s="218">
        <v>59</v>
      </c>
      <c r="B67" s="373" t="s">
        <v>201</v>
      </c>
      <c r="C67" s="374">
        <v>2047</v>
      </c>
      <c r="D67" s="375" t="s">
        <v>172</v>
      </c>
      <c r="E67" s="375" t="s">
        <v>173</v>
      </c>
      <c r="F67" s="384">
        <v>18000</v>
      </c>
      <c r="G67" s="374" t="s">
        <v>111</v>
      </c>
      <c r="H67" s="377">
        <v>44158</v>
      </c>
      <c r="I67" s="377"/>
      <c r="J67" s="378" t="s">
        <v>288</v>
      </c>
    </row>
    <row r="68" spans="1:10" s="219" customFormat="1" ht="26.25" customHeight="1">
      <c r="A68" s="218">
        <v>60</v>
      </c>
      <c r="B68" s="373" t="s">
        <v>202</v>
      </c>
      <c r="C68" s="374">
        <v>2048</v>
      </c>
      <c r="D68" s="375" t="s">
        <v>172</v>
      </c>
      <c r="E68" s="375" t="s">
        <v>173</v>
      </c>
      <c r="F68" s="384">
        <v>12000</v>
      </c>
      <c r="G68" s="374" t="s">
        <v>111</v>
      </c>
      <c r="H68" s="377">
        <v>44158</v>
      </c>
      <c r="I68" s="377"/>
      <c r="J68" s="378" t="s">
        <v>288</v>
      </c>
    </row>
    <row r="69" spans="1:10" s="219" customFormat="1" ht="26.25" customHeight="1">
      <c r="A69" s="218">
        <v>61</v>
      </c>
      <c r="B69" s="373" t="s">
        <v>203</v>
      </c>
      <c r="C69" s="374">
        <v>2049</v>
      </c>
      <c r="D69" s="375" t="s">
        <v>172</v>
      </c>
      <c r="E69" s="375" t="s">
        <v>173</v>
      </c>
      <c r="F69" s="384">
        <v>12000</v>
      </c>
      <c r="G69" s="374" t="s">
        <v>111</v>
      </c>
      <c r="H69" s="377">
        <v>44158</v>
      </c>
      <c r="I69" s="377"/>
      <c r="J69" s="378" t="s">
        <v>288</v>
      </c>
    </row>
    <row r="70" spans="1:10" s="219" customFormat="1" ht="26.25" customHeight="1">
      <c r="A70" s="218">
        <v>62</v>
      </c>
      <c r="B70" s="373" t="s">
        <v>204</v>
      </c>
      <c r="C70" s="374">
        <v>2050</v>
      </c>
      <c r="D70" s="375" t="s">
        <v>172</v>
      </c>
      <c r="E70" s="375" t="s">
        <v>173</v>
      </c>
      <c r="F70" s="384">
        <v>12000</v>
      </c>
      <c r="G70" s="374" t="s">
        <v>111</v>
      </c>
      <c r="H70" s="377">
        <v>44158</v>
      </c>
      <c r="I70" s="377"/>
      <c r="J70" s="378" t="s">
        <v>288</v>
      </c>
    </row>
    <row r="71" spans="1:10" s="219" customFormat="1" ht="26.25" customHeight="1">
      <c r="A71" s="218">
        <v>63</v>
      </c>
      <c r="B71" s="373" t="s">
        <v>205</v>
      </c>
      <c r="C71" s="374">
        <v>2051</v>
      </c>
      <c r="D71" s="375" t="s">
        <v>172</v>
      </c>
      <c r="E71" s="375" t="s">
        <v>173</v>
      </c>
      <c r="F71" s="384">
        <v>12000</v>
      </c>
      <c r="G71" s="374" t="s">
        <v>111</v>
      </c>
      <c r="H71" s="377">
        <v>44158</v>
      </c>
      <c r="I71" s="377"/>
      <c r="J71" s="378" t="s">
        <v>288</v>
      </c>
    </row>
    <row r="72" spans="1:10" s="219" customFormat="1" ht="26.25" customHeight="1">
      <c r="A72" s="218">
        <v>64</v>
      </c>
      <c r="B72" s="373" t="s">
        <v>207</v>
      </c>
      <c r="C72" s="374">
        <v>2072</v>
      </c>
      <c r="D72" s="375" t="s">
        <v>172</v>
      </c>
      <c r="E72" s="375" t="s">
        <v>173</v>
      </c>
      <c r="F72" s="384">
        <v>52895</v>
      </c>
      <c r="G72" s="374" t="s">
        <v>111</v>
      </c>
      <c r="H72" s="377">
        <v>44166</v>
      </c>
      <c r="I72" s="377">
        <v>44186</v>
      </c>
      <c r="J72" s="378" t="s">
        <v>288</v>
      </c>
    </row>
    <row r="73" spans="1:10" s="219" customFormat="1" ht="26.25" customHeight="1">
      <c r="A73" s="218">
        <v>65</v>
      </c>
      <c r="B73" s="373" t="s">
        <v>323</v>
      </c>
      <c r="C73" s="374">
        <v>55188</v>
      </c>
      <c r="D73" s="375" t="s">
        <v>363</v>
      </c>
      <c r="E73" s="375" t="s">
        <v>384</v>
      </c>
      <c r="F73" s="384">
        <v>973000</v>
      </c>
      <c r="G73" s="374" t="s">
        <v>111</v>
      </c>
      <c r="H73" s="377">
        <v>44195</v>
      </c>
      <c r="I73" s="377">
        <v>44272</v>
      </c>
      <c r="J73" s="378" t="s">
        <v>405</v>
      </c>
    </row>
    <row r="74" spans="1:10" s="219" customFormat="1" ht="26.25" customHeight="1">
      <c r="A74" s="218">
        <v>66</v>
      </c>
      <c r="B74" s="373" t="s">
        <v>143</v>
      </c>
      <c r="C74" s="374">
        <v>56</v>
      </c>
      <c r="D74" s="375" t="s">
        <v>220</v>
      </c>
      <c r="E74" s="375" t="s">
        <v>221</v>
      </c>
      <c r="F74" s="384">
        <v>54067.65</v>
      </c>
      <c r="G74" s="374" t="s">
        <v>111</v>
      </c>
      <c r="H74" s="377">
        <v>44202</v>
      </c>
      <c r="I74" s="377">
        <v>44203</v>
      </c>
      <c r="J74" s="378" t="s">
        <v>404</v>
      </c>
    </row>
    <row r="75" spans="1:10" s="219" customFormat="1" ht="26.25" customHeight="1">
      <c r="A75" s="218">
        <v>67</v>
      </c>
      <c r="B75" s="373" t="s">
        <v>128</v>
      </c>
      <c r="C75" s="374">
        <v>57</v>
      </c>
      <c r="D75" s="375" t="s">
        <v>220</v>
      </c>
      <c r="E75" s="375" t="s">
        <v>222</v>
      </c>
      <c r="F75" s="384">
        <v>50434.27</v>
      </c>
      <c r="G75" s="374" t="s">
        <v>111</v>
      </c>
      <c r="H75" s="377">
        <v>44202</v>
      </c>
      <c r="I75" s="377">
        <v>44203</v>
      </c>
      <c r="J75" s="378" t="s">
        <v>404</v>
      </c>
    </row>
    <row r="76" spans="1:10" s="219" customFormat="1" ht="26.25" customHeight="1">
      <c r="A76" s="218">
        <v>68</v>
      </c>
      <c r="B76" s="373" t="s">
        <v>122</v>
      </c>
      <c r="C76" s="374">
        <v>2</v>
      </c>
      <c r="D76" s="375" t="s">
        <v>364</v>
      </c>
      <c r="E76" s="375" t="s">
        <v>385</v>
      </c>
      <c r="F76" s="384">
        <v>15104</v>
      </c>
      <c r="G76" s="374" t="s">
        <v>111</v>
      </c>
      <c r="H76" s="377">
        <v>44205</v>
      </c>
      <c r="I76" s="377">
        <v>44210</v>
      </c>
      <c r="J76" s="378"/>
    </row>
    <row r="77" spans="1:10" s="219" customFormat="1" ht="26.25" customHeight="1">
      <c r="A77" s="218">
        <v>69</v>
      </c>
      <c r="B77" s="373" t="s">
        <v>228</v>
      </c>
      <c r="C77" s="374">
        <v>139</v>
      </c>
      <c r="D77" s="375" t="s">
        <v>229</v>
      </c>
      <c r="E77" s="375" t="s">
        <v>155</v>
      </c>
      <c r="F77" s="384">
        <v>241449.04</v>
      </c>
      <c r="G77" s="374" t="s">
        <v>111</v>
      </c>
      <c r="H77" s="377">
        <v>44209</v>
      </c>
      <c r="I77" s="377">
        <v>44214</v>
      </c>
      <c r="J77" s="378" t="s">
        <v>404</v>
      </c>
    </row>
    <row r="78" spans="1:10" s="219" customFormat="1" ht="26.25" customHeight="1">
      <c r="A78" s="218">
        <v>70</v>
      </c>
      <c r="B78" s="373" t="s">
        <v>224</v>
      </c>
      <c r="C78" s="374">
        <v>24</v>
      </c>
      <c r="D78" s="375" t="s">
        <v>230</v>
      </c>
      <c r="E78" s="375" t="s">
        <v>231</v>
      </c>
      <c r="F78" s="384">
        <v>300732.14</v>
      </c>
      <c r="G78" s="374" t="s">
        <v>111</v>
      </c>
      <c r="H78" s="377">
        <v>44209</v>
      </c>
      <c r="I78" s="377">
        <v>44210</v>
      </c>
      <c r="J78" s="378" t="s">
        <v>404</v>
      </c>
    </row>
    <row r="79" spans="1:10" s="219" customFormat="1" ht="26.25" customHeight="1">
      <c r="A79" s="218">
        <v>71</v>
      </c>
      <c r="B79" s="373" t="s">
        <v>225</v>
      </c>
      <c r="C79" s="374">
        <v>25</v>
      </c>
      <c r="D79" s="375" t="s">
        <v>230</v>
      </c>
      <c r="E79" s="375" t="s">
        <v>231</v>
      </c>
      <c r="F79" s="384">
        <v>68305.4</v>
      </c>
      <c r="G79" s="374" t="s">
        <v>111</v>
      </c>
      <c r="H79" s="377">
        <v>44209</v>
      </c>
      <c r="I79" s="377">
        <v>44210</v>
      </c>
      <c r="J79" s="378" t="s">
        <v>404</v>
      </c>
    </row>
    <row r="80" spans="1:10" s="219" customFormat="1" ht="26.25" customHeight="1">
      <c r="A80" s="218">
        <v>72</v>
      </c>
      <c r="B80" s="373" t="s">
        <v>234</v>
      </c>
      <c r="C80" s="374">
        <v>77</v>
      </c>
      <c r="D80" s="375" t="s">
        <v>235</v>
      </c>
      <c r="E80" s="375" t="s">
        <v>236</v>
      </c>
      <c r="F80" s="384">
        <v>433125</v>
      </c>
      <c r="G80" s="374" t="s">
        <v>111</v>
      </c>
      <c r="H80" s="377">
        <v>44214</v>
      </c>
      <c r="I80" s="377">
        <v>44224</v>
      </c>
      <c r="J80" s="378" t="s">
        <v>404</v>
      </c>
    </row>
    <row r="81" spans="1:10" s="219" customFormat="1" ht="26.25" customHeight="1">
      <c r="A81" s="218">
        <v>73</v>
      </c>
      <c r="B81" s="373" t="s">
        <v>238</v>
      </c>
      <c r="C81" s="374">
        <v>138</v>
      </c>
      <c r="D81" s="375" t="s">
        <v>239</v>
      </c>
      <c r="E81" s="375" t="s">
        <v>231</v>
      </c>
      <c r="F81" s="384">
        <v>318022.5</v>
      </c>
      <c r="G81" s="374" t="s">
        <v>111</v>
      </c>
      <c r="H81" s="377">
        <v>44217</v>
      </c>
      <c r="I81" s="377">
        <v>44217</v>
      </c>
      <c r="J81" s="378" t="s">
        <v>404</v>
      </c>
    </row>
    <row r="82" spans="1:10" s="219" customFormat="1" ht="26.25" customHeight="1">
      <c r="A82" s="218">
        <v>74</v>
      </c>
      <c r="B82" s="373" t="s">
        <v>241</v>
      </c>
      <c r="C82" s="374">
        <v>490</v>
      </c>
      <c r="D82" s="375" t="s">
        <v>211</v>
      </c>
      <c r="E82" s="375" t="s">
        <v>155</v>
      </c>
      <c r="F82" s="384">
        <v>442975</v>
      </c>
      <c r="G82" s="374" t="s">
        <v>111</v>
      </c>
      <c r="H82" s="377">
        <v>44218</v>
      </c>
      <c r="I82" s="377">
        <v>44222</v>
      </c>
      <c r="J82" s="378"/>
    </row>
    <row r="83" spans="1:10" s="219" customFormat="1" ht="26.25" customHeight="1">
      <c r="A83" s="218">
        <v>75</v>
      </c>
      <c r="B83" s="373" t="s">
        <v>242</v>
      </c>
      <c r="C83" s="374">
        <v>491</v>
      </c>
      <c r="D83" s="375" t="s">
        <v>211</v>
      </c>
      <c r="E83" s="375" t="s">
        <v>155</v>
      </c>
      <c r="F83" s="384">
        <v>154658.1</v>
      </c>
      <c r="G83" s="374" t="s">
        <v>111</v>
      </c>
      <c r="H83" s="377">
        <v>44218</v>
      </c>
      <c r="I83" s="377">
        <v>44222</v>
      </c>
      <c r="J83" s="378"/>
    </row>
    <row r="84" spans="1:10" s="219" customFormat="1" ht="26.25" customHeight="1">
      <c r="A84" s="218">
        <v>76</v>
      </c>
      <c r="B84" s="373" t="s">
        <v>243</v>
      </c>
      <c r="C84" s="374">
        <v>492</v>
      </c>
      <c r="D84" s="375" t="s">
        <v>211</v>
      </c>
      <c r="E84" s="375" t="s">
        <v>155</v>
      </c>
      <c r="F84" s="384">
        <v>50774.6</v>
      </c>
      <c r="G84" s="374" t="s">
        <v>111</v>
      </c>
      <c r="H84" s="377">
        <v>44218</v>
      </c>
      <c r="I84" s="377">
        <v>44222</v>
      </c>
      <c r="J84" s="378"/>
    </row>
    <row r="85" spans="1:10" s="219" customFormat="1" ht="26.25" customHeight="1">
      <c r="A85" s="218">
        <v>77</v>
      </c>
      <c r="B85" s="373" t="s">
        <v>244</v>
      </c>
      <c r="C85" s="374">
        <v>27</v>
      </c>
      <c r="D85" s="375" t="s">
        <v>230</v>
      </c>
      <c r="E85" s="375" t="s">
        <v>231</v>
      </c>
      <c r="F85" s="384">
        <v>29597.79</v>
      </c>
      <c r="G85" s="374" t="s">
        <v>111</v>
      </c>
      <c r="H85" s="377">
        <v>44218</v>
      </c>
      <c r="I85" s="377">
        <v>44222</v>
      </c>
      <c r="J85" s="378" t="s">
        <v>404</v>
      </c>
    </row>
    <row r="86" spans="1:10" s="219" customFormat="1" ht="26.25" customHeight="1">
      <c r="A86" s="218">
        <v>78</v>
      </c>
      <c r="B86" s="373" t="s">
        <v>245</v>
      </c>
      <c r="C86" s="374">
        <v>26</v>
      </c>
      <c r="D86" s="375" t="s">
        <v>230</v>
      </c>
      <c r="E86" s="375" t="s">
        <v>231</v>
      </c>
      <c r="F86" s="384">
        <v>208741.07</v>
      </c>
      <c r="G86" s="374" t="s">
        <v>111</v>
      </c>
      <c r="H86" s="377">
        <v>44222</v>
      </c>
      <c r="I86" s="377">
        <v>44222</v>
      </c>
      <c r="J86" s="378" t="s">
        <v>404</v>
      </c>
    </row>
    <row r="87" spans="1:10" s="219" customFormat="1" ht="26.25" customHeight="1">
      <c r="A87" s="218">
        <v>79</v>
      </c>
      <c r="B87" s="373" t="s">
        <v>131</v>
      </c>
      <c r="C87" s="374">
        <v>59</v>
      </c>
      <c r="D87" s="375" t="s">
        <v>220</v>
      </c>
      <c r="E87" s="375" t="s">
        <v>222</v>
      </c>
      <c r="F87" s="384">
        <v>65508.41</v>
      </c>
      <c r="G87" s="374" t="s">
        <v>111</v>
      </c>
      <c r="H87" s="377">
        <v>44223</v>
      </c>
      <c r="I87" s="377">
        <v>44224</v>
      </c>
      <c r="J87" s="378" t="s">
        <v>404</v>
      </c>
    </row>
    <row r="88" spans="1:10" s="219" customFormat="1" ht="26.25" customHeight="1">
      <c r="A88" s="218">
        <v>80</v>
      </c>
      <c r="B88" s="373" t="s">
        <v>223</v>
      </c>
      <c r="C88" s="374">
        <v>78</v>
      </c>
      <c r="D88" s="375" t="s">
        <v>235</v>
      </c>
      <c r="E88" s="375" t="s">
        <v>236</v>
      </c>
      <c r="F88" s="384">
        <v>936310</v>
      </c>
      <c r="G88" s="374" t="s">
        <v>111</v>
      </c>
      <c r="H88" s="377">
        <v>44223</v>
      </c>
      <c r="I88" s="377">
        <v>44224</v>
      </c>
      <c r="J88" s="378" t="s">
        <v>404</v>
      </c>
    </row>
    <row r="89" spans="1:10" s="219" customFormat="1" ht="26.25" customHeight="1">
      <c r="A89" s="218">
        <v>81</v>
      </c>
      <c r="B89" s="373" t="s">
        <v>246</v>
      </c>
      <c r="C89" s="374">
        <v>79</v>
      </c>
      <c r="D89" s="375" t="s">
        <v>235</v>
      </c>
      <c r="E89" s="375" t="s">
        <v>236</v>
      </c>
      <c r="F89" s="384">
        <v>134685</v>
      </c>
      <c r="G89" s="374" t="s">
        <v>111</v>
      </c>
      <c r="H89" s="377">
        <v>44223</v>
      </c>
      <c r="I89" s="377">
        <v>44224</v>
      </c>
      <c r="J89" s="378" t="s">
        <v>404</v>
      </c>
    </row>
    <row r="90" spans="1:10" s="219" customFormat="1" ht="26.25" customHeight="1">
      <c r="A90" s="218">
        <v>82</v>
      </c>
      <c r="B90" s="373" t="s">
        <v>247</v>
      </c>
      <c r="C90" s="374">
        <v>80</v>
      </c>
      <c r="D90" s="375" t="s">
        <v>235</v>
      </c>
      <c r="E90" s="375" t="s">
        <v>236</v>
      </c>
      <c r="F90" s="384">
        <v>1134231</v>
      </c>
      <c r="G90" s="374" t="s">
        <v>111</v>
      </c>
      <c r="H90" s="377">
        <v>44223</v>
      </c>
      <c r="I90" s="377">
        <v>44224</v>
      </c>
      <c r="J90" s="378" t="s">
        <v>404</v>
      </c>
    </row>
    <row r="91" spans="1:10" s="219" customFormat="1" ht="26.25" customHeight="1">
      <c r="A91" s="218">
        <v>83</v>
      </c>
      <c r="B91" s="373" t="s">
        <v>238</v>
      </c>
      <c r="C91" s="374">
        <v>138</v>
      </c>
      <c r="D91" s="375" t="s">
        <v>248</v>
      </c>
      <c r="E91" s="375" t="s">
        <v>231</v>
      </c>
      <c r="F91" s="384">
        <v>288036.7</v>
      </c>
      <c r="G91" s="374" t="s">
        <v>111</v>
      </c>
      <c r="H91" s="377">
        <v>44224</v>
      </c>
      <c r="I91" s="377">
        <v>44224</v>
      </c>
      <c r="J91" s="378" t="s">
        <v>404</v>
      </c>
    </row>
    <row r="92" spans="1:10" s="219" customFormat="1" ht="26.25" customHeight="1">
      <c r="A92" s="218">
        <v>84</v>
      </c>
      <c r="B92" s="373" t="s">
        <v>249</v>
      </c>
      <c r="C92" s="374">
        <v>500</v>
      </c>
      <c r="D92" s="375" t="s">
        <v>211</v>
      </c>
      <c r="E92" s="375" t="s">
        <v>155</v>
      </c>
      <c r="F92" s="384">
        <v>33272.75</v>
      </c>
      <c r="G92" s="374" t="s">
        <v>111</v>
      </c>
      <c r="H92" s="377">
        <v>44225</v>
      </c>
      <c r="I92" s="377">
        <v>44225</v>
      </c>
      <c r="J92" s="378"/>
    </row>
    <row r="93" spans="1:10" s="219" customFormat="1" ht="26.25" customHeight="1">
      <c r="A93" s="218">
        <v>85</v>
      </c>
      <c r="B93" s="373" t="s">
        <v>250</v>
      </c>
      <c r="C93" s="374">
        <v>501</v>
      </c>
      <c r="D93" s="375" t="s">
        <v>211</v>
      </c>
      <c r="E93" s="375" t="s">
        <v>155</v>
      </c>
      <c r="F93" s="384">
        <v>480926.28</v>
      </c>
      <c r="G93" s="374" t="s">
        <v>111</v>
      </c>
      <c r="H93" s="377">
        <v>44225</v>
      </c>
      <c r="I93" s="377">
        <v>44225</v>
      </c>
      <c r="J93" s="378"/>
    </row>
    <row r="94" spans="1:10" s="219" customFormat="1" ht="26.25" customHeight="1">
      <c r="A94" s="218">
        <v>86</v>
      </c>
      <c r="B94" s="373" t="s">
        <v>251</v>
      </c>
      <c r="C94" s="374">
        <v>502</v>
      </c>
      <c r="D94" s="375" t="s">
        <v>211</v>
      </c>
      <c r="E94" s="375" t="s">
        <v>155</v>
      </c>
      <c r="F94" s="384">
        <v>44786.55</v>
      </c>
      <c r="G94" s="374" t="s">
        <v>111</v>
      </c>
      <c r="H94" s="377">
        <v>44225</v>
      </c>
      <c r="I94" s="377">
        <v>44225</v>
      </c>
      <c r="J94" s="378"/>
    </row>
    <row r="95" spans="1:10" s="219" customFormat="1" ht="26.25" customHeight="1">
      <c r="A95" s="218">
        <v>87</v>
      </c>
      <c r="B95" s="373" t="s">
        <v>324</v>
      </c>
      <c r="C95" s="374">
        <v>58831</v>
      </c>
      <c r="D95" s="375" t="s">
        <v>363</v>
      </c>
      <c r="E95" s="375" t="s">
        <v>384</v>
      </c>
      <c r="F95" s="384">
        <v>1000000</v>
      </c>
      <c r="G95" s="374" t="s">
        <v>111</v>
      </c>
      <c r="H95" s="377">
        <v>44225</v>
      </c>
      <c r="I95" s="377">
        <v>44272</v>
      </c>
      <c r="J95" s="378" t="s">
        <v>405</v>
      </c>
    </row>
    <row r="96" spans="1:10" s="219" customFormat="1" ht="26.25" customHeight="1">
      <c r="A96" s="218">
        <v>88</v>
      </c>
      <c r="B96" s="373" t="s">
        <v>290</v>
      </c>
      <c r="C96" s="386">
        <v>29</v>
      </c>
      <c r="D96" s="375" t="s">
        <v>230</v>
      </c>
      <c r="E96" s="375" t="s">
        <v>231</v>
      </c>
      <c r="F96" s="384">
        <v>401793.6</v>
      </c>
      <c r="G96" s="374" t="s">
        <v>111</v>
      </c>
      <c r="H96" s="377">
        <v>44228</v>
      </c>
      <c r="I96" s="377">
        <v>44230</v>
      </c>
      <c r="J96" s="378" t="s">
        <v>404</v>
      </c>
    </row>
    <row r="97" spans="1:10" s="219" customFormat="1" ht="26.25" customHeight="1">
      <c r="A97" s="218">
        <v>89</v>
      </c>
      <c r="B97" s="373" t="s">
        <v>297</v>
      </c>
      <c r="C97" s="386">
        <v>170</v>
      </c>
      <c r="D97" s="375" t="s">
        <v>298</v>
      </c>
      <c r="E97" s="375" t="s">
        <v>299</v>
      </c>
      <c r="F97" s="384">
        <v>70676.1</v>
      </c>
      <c r="G97" s="374" t="s">
        <v>111</v>
      </c>
      <c r="H97" s="377">
        <v>44229</v>
      </c>
      <c r="I97" s="377"/>
      <c r="J97" s="378"/>
    </row>
    <row r="98" spans="1:10" s="219" customFormat="1" ht="26.25" customHeight="1">
      <c r="A98" s="218">
        <v>90</v>
      </c>
      <c r="B98" s="373" t="s">
        <v>224</v>
      </c>
      <c r="C98" s="374">
        <v>24</v>
      </c>
      <c r="D98" s="375" t="s">
        <v>300</v>
      </c>
      <c r="E98" s="375" t="s">
        <v>301</v>
      </c>
      <c r="F98" s="384">
        <v>145671</v>
      </c>
      <c r="G98" s="374" t="s">
        <v>111</v>
      </c>
      <c r="H98" s="377">
        <v>44200</v>
      </c>
      <c r="I98" s="377">
        <v>44232</v>
      </c>
      <c r="J98" s="378" t="s">
        <v>404</v>
      </c>
    </row>
    <row r="99" spans="1:10" s="219" customFormat="1" ht="26.25" customHeight="1">
      <c r="A99" s="218">
        <v>91</v>
      </c>
      <c r="B99" s="373" t="s">
        <v>303</v>
      </c>
      <c r="C99" s="374">
        <v>69</v>
      </c>
      <c r="D99" s="375" t="s">
        <v>304</v>
      </c>
      <c r="E99" s="375" t="s">
        <v>173</v>
      </c>
      <c r="F99" s="384">
        <v>31790</v>
      </c>
      <c r="G99" s="374" t="s">
        <v>111</v>
      </c>
      <c r="H99" s="377">
        <v>44235</v>
      </c>
      <c r="I99" s="377"/>
      <c r="J99" s="378" t="s">
        <v>404</v>
      </c>
    </row>
    <row r="100" spans="1:10" s="219" customFormat="1" ht="26.25" customHeight="1">
      <c r="A100" s="218">
        <v>92</v>
      </c>
      <c r="B100" s="373" t="s">
        <v>305</v>
      </c>
      <c r="C100" s="374">
        <v>70</v>
      </c>
      <c r="D100" s="375" t="s">
        <v>304</v>
      </c>
      <c r="E100" s="375" t="s">
        <v>173</v>
      </c>
      <c r="F100" s="384">
        <v>18380</v>
      </c>
      <c r="G100" s="374" t="s">
        <v>111</v>
      </c>
      <c r="H100" s="377">
        <v>44235</v>
      </c>
      <c r="I100" s="377"/>
      <c r="J100" s="378" t="s">
        <v>404</v>
      </c>
    </row>
    <row r="101" spans="1:10" s="219" customFormat="1" ht="26.25" customHeight="1">
      <c r="A101" s="218">
        <v>93</v>
      </c>
      <c r="B101" s="373" t="s">
        <v>306</v>
      </c>
      <c r="C101" s="374">
        <v>71</v>
      </c>
      <c r="D101" s="375" t="s">
        <v>304</v>
      </c>
      <c r="E101" s="375" t="s">
        <v>173</v>
      </c>
      <c r="F101" s="384">
        <v>744000</v>
      </c>
      <c r="G101" s="374" t="s">
        <v>111</v>
      </c>
      <c r="H101" s="377">
        <v>44235</v>
      </c>
      <c r="I101" s="377"/>
      <c r="J101" s="378" t="s">
        <v>404</v>
      </c>
    </row>
    <row r="102" spans="1:10" s="219" customFormat="1" ht="26.25" customHeight="1">
      <c r="A102" s="218">
        <v>94</v>
      </c>
      <c r="B102" s="373" t="s">
        <v>307</v>
      </c>
      <c r="C102" s="374">
        <v>32</v>
      </c>
      <c r="D102" s="375" t="s">
        <v>230</v>
      </c>
      <c r="E102" s="375" t="s">
        <v>231</v>
      </c>
      <c r="F102" s="384">
        <v>228565.88</v>
      </c>
      <c r="G102" s="374" t="s">
        <v>111</v>
      </c>
      <c r="H102" s="377">
        <v>44237</v>
      </c>
      <c r="I102" s="377">
        <v>44238</v>
      </c>
      <c r="J102" s="378" t="s">
        <v>404</v>
      </c>
    </row>
    <row r="103" spans="1:10" s="219" customFormat="1" ht="26.25" customHeight="1">
      <c r="A103" s="218">
        <v>95</v>
      </c>
      <c r="B103" s="373" t="s">
        <v>308</v>
      </c>
      <c r="C103" s="374">
        <v>33</v>
      </c>
      <c r="D103" s="375" t="s">
        <v>230</v>
      </c>
      <c r="E103" s="375" t="s">
        <v>231</v>
      </c>
      <c r="F103" s="384">
        <v>28095.69</v>
      </c>
      <c r="G103" s="374" t="s">
        <v>111</v>
      </c>
      <c r="H103" s="377">
        <v>44237</v>
      </c>
      <c r="I103" s="377">
        <v>44238</v>
      </c>
      <c r="J103" s="378" t="s">
        <v>404</v>
      </c>
    </row>
    <row r="104" spans="1:10" s="219" customFormat="1" ht="26.25" customHeight="1">
      <c r="A104" s="218">
        <v>96</v>
      </c>
      <c r="B104" s="373" t="s">
        <v>309</v>
      </c>
      <c r="C104" s="374">
        <v>34</v>
      </c>
      <c r="D104" s="375" t="s">
        <v>230</v>
      </c>
      <c r="E104" s="375" t="s">
        <v>231</v>
      </c>
      <c r="F104" s="384">
        <v>7700.08</v>
      </c>
      <c r="G104" s="374" t="s">
        <v>111</v>
      </c>
      <c r="H104" s="377">
        <v>44237</v>
      </c>
      <c r="I104" s="377">
        <v>44238</v>
      </c>
      <c r="J104" s="378" t="s">
        <v>404</v>
      </c>
    </row>
    <row r="105" spans="1:10" s="219" customFormat="1" ht="26.25" customHeight="1">
      <c r="A105" s="218">
        <v>97</v>
      </c>
      <c r="B105" s="373" t="s">
        <v>311</v>
      </c>
      <c r="C105" s="374">
        <v>35</v>
      </c>
      <c r="D105" s="375" t="s">
        <v>230</v>
      </c>
      <c r="E105" s="375" t="s">
        <v>231</v>
      </c>
      <c r="F105" s="384">
        <v>133931.2</v>
      </c>
      <c r="G105" s="374" t="s">
        <v>111</v>
      </c>
      <c r="H105" s="377">
        <v>44242</v>
      </c>
      <c r="I105" s="377">
        <v>44243</v>
      </c>
      <c r="J105" s="378" t="s">
        <v>404</v>
      </c>
    </row>
    <row r="106" spans="1:10" s="219" customFormat="1" ht="26.25" customHeight="1">
      <c r="A106" s="218">
        <v>98</v>
      </c>
      <c r="B106" s="373" t="s">
        <v>145</v>
      </c>
      <c r="C106" s="386">
        <v>60</v>
      </c>
      <c r="D106" s="375" t="s">
        <v>220</v>
      </c>
      <c r="E106" s="375" t="s">
        <v>301</v>
      </c>
      <c r="F106" s="384">
        <v>32938.76</v>
      </c>
      <c r="G106" s="374" t="s">
        <v>111</v>
      </c>
      <c r="H106" s="377">
        <v>44243</v>
      </c>
      <c r="I106" s="377">
        <v>44245</v>
      </c>
      <c r="J106" s="378" t="s">
        <v>404</v>
      </c>
    </row>
    <row r="107" spans="1:10" s="219" customFormat="1" ht="26.25" customHeight="1">
      <c r="A107" s="218">
        <v>99</v>
      </c>
      <c r="B107" s="373" t="s">
        <v>132</v>
      </c>
      <c r="C107" s="374">
        <v>61</v>
      </c>
      <c r="D107" s="375" t="s">
        <v>220</v>
      </c>
      <c r="E107" s="375" t="s">
        <v>301</v>
      </c>
      <c r="F107" s="384">
        <v>16719.18</v>
      </c>
      <c r="G107" s="374" t="s">
        <v>111</v>
      </c>
      <c r="H107" s="377">
        <v>44243</v>
      </c>
      <c r="I107" s="377">
        <v>44244</v>
      </c>
      <c r="J107" s="378" t="s">
        <v>404</v>
      </c>
    </row>
    <row r="108" spans="1:10" s="219" customFormat="1" ht="26.25" customHeight="1">
      <c r="A108" s="218">
        <v>100</v>
      </c>
      <c r="B108" s="373" t="s">
        <v>325</v>
      </c>
      <c r="C108" s="374">
        <v>255</v>
      </c>
      <c r="D108" s="375" t="s">
        <v>365</v>
      </c>
      <c r="E108" s="375" t="s">
        <v>386</v>
      </c>
      <c r="F108" s="384">
        <v>54733.14</v>
      </c>
      <c r="G108" s="374" t="s">
        <v>111</v>
      </c>
      <c r="H108" s="377">
        <v>44245</v>
      </c>
      <c r="I108" s="377"/>
      <c r="J108" s="378"/>
    </row>
    <row r="109" spans="1:10" s="219" customFormat="1" ht="26.25" customHeight="1">
      <c r="A109" s="218">
        <v>101</v>
      </c>
      <c r="B109" s="373" t="s">
        <v>326</v>
      </c>
      <c r="C109" s="374">
        <v>256</v>
      </c>
      <c r="D109" s="375" t="s">
        <v>365</v>
      </c>
      <c r="E109" s="375" t="s">
        <v>387</v>
      </c>
      <c r="F109" s="384">
        <v>54733.14</v>
      </c>
      <c r="G109" s="374" t="s">
        <v>111</v>
      </c>
      <c r="H109" s="377">
        <v>44245</v>
      </c>
      <c r="I109" s="377"/>
      <c r="J109" s="378"/>
    </row>
    <row r="110" spans="1:10" s="219" customFormat="1" ht="26.25" customHeight="1">
      <c r="A110" s="218">
        <v>102</v>
      </c>
      <c r="B110" s="373" t="s">
        <v>311</v>
      </c>
      <c r="C110" s="374">
        <v>35</v>
      </c>
      <c r="D110" s="375" t="s">
        <v>313</v>
      </c>
      <c r="E110" s="375" t="s">
        <v>155</v>
      </c>
      <c r="F110" s="384">
        <v>229550</v>
      </c>
      <c r="G110" s="374" t="s">
        <v>111</v>
      </c>
      <c r="H110" s="377">
        <v>44249</v>
      </c>
      <c r="I110" s="377"/>
      <c r="J110" s="378"/>
    </row>
    <row r="111" spans="1:10" s="219" customFormat="1" ht="26.25" customHeight="1">
      <c r="A111" s="218">
        <v>103</v>
      </c>
      <c r="B111" s="373" t="s">
        <v>314</v>
      </c>
      <c r="C111" s="374">
        <v>36</v>
      </c>
      <c r="D111" s="375" t="s">
        <v>230</v>
      </c>
      <c r="E111" s="375" t="s">
        <v>231</v>
      </c>
      <c r="F111" s="384">
        <v>78820.16</v>
      </c>
      <c r="G111" s="374" t="s">
        <v>111</v>
      </c>
      <c r="H111" s="377">
        <v>44249</v>
      </c>
      <c r="I111" s="377">
        <v>44250</v>
      </c>
      <c r="J111" s="378" t="s">
        <v>404</v>
      </c>
    </row>
    <row r="112" spans="1:10" s="219" customFormat="1" ht="26.25" customHeight="1">
      <c r="A112" s="218">
        <v>104</v>
      </c>
      <c r="B112" s="373" t="s">
        <v>213</v>
      </c>
      <c r="C112" s="374">
        <v>15</v>
      </c>
      <c r="D112" s="375" t="s">
        <v>217</v>
      </c>
      <c r="E112" s="375" t="s">
        <v>151</v>
      </c>
      <c r="F112" s="384">
        <v>117612.74</v>
      </c>
      <c r="G112" s="374" t="s">
        <v>111</v>
      </c>
      <c r="H112" s="377">
        <v>44249</v>
      </c>
      <c r="I112" s="377">
        <v>44258</v>
      </c>
      <c r="J112" s="378"/>
    </row>
    <row r="113" spans="1:10" s="219" customFormat="1" ht="26.25" customHeight="1">
      <c r="A113" s="218">
        <v>105</v>
      </c>
      <c r="B113" s="373" t="s">
        <v>315</v>
      </c>
      <c r="C113" s="374">
        <v>16</v>
      </c>
      <c r="D113" s="375" t="s">
        <v>217</v>
      </c>
      <c r="E113" s="375" t="s">
        <v>151</v>
      </c>
      <c r="F113" s="384">
        <v>155679</v>
      </c>
      <c r="G113" s="374" t="s">
        <v>111</v>
      </c>
      <c r="H113" s="377">
        <v>44249</v>
      </c>
      <c r="I113" s="377">
        <v>44260</v>
      </c>
      <c r="J113" s="378"/>
    </row>
    <row r="114" spans="1:10" s="219" customFormat="1" ht="26.25" customHeight="1">
      <c r="A114" s="218">
        <v>106</v>
      </c>
      <c r="B114" s="373" t="s">
        <v>316</v>
      </c>
      <c r="C114" s="374">
        <v>140</v>
      </c>
      <c r="D114" s="375" t="s">
        <v>229</v>
      </c>
      <c r="E114" s="375" t="s">
        <v>155</v>
      </c>
      <c r="F114" s="384">
        <v>71715.63</v>
      </c>
      <c r="G114" s="374" t="s">
        <v>111</v>
      </c>
      <c r="H114" s="377">
        <v>44250</v>
      </c>
      <c r="I114" s="377">
        <v>44252</v>
      </c>
      <c r="J114" s="378" t="s">
        <v>404</v>
      </c>
    </row>
    <row r="115" spans="1:10" s="219" customFormat="1" ht="26.25" customHeight="1">
      <c r="A115" s="218">
        <v>107</v>
      </c>
      <c r="B115" s="373" t="s">
        <v>305</v>
      </c>
      <c r="C115" s="386">
        <v>70</v>
      </c>
      <c r="D115" s="375" t="s">
        <v>166</v>
      </c>
      <c r="E115" s="375" t="s">
        <v>167</v>
      </c>
      <c r="F115" s="384">
        <v>2370912.5</v>
      </c>
      <c r="G115" s="374" t="s">
        <v>111</v>
      </c>
      <c r="H115" s="377">
        <v>44250</v>
      </c>
      <c r="I115" s="377">
        <v>44252</v>
      </c>
      <c r="J115" s="378" t="s">
        <v>404</v>
      </c>
    </row>
    <row r="116" spans="1:10" s="219" customFormat="1" ht="26.25" customHeight="1">
      <c r="A116" s="218">
        <v>108</v>
      </c>
      <c r="B116" s="373" t="s">
        <v>317</v>
      </c>
      <c r="C116" s="386">
        <v>81</v>
      </c>
      <c r="D116" s="375" t="s">
        <v>235</v>
      </c>
      <c r="E116" s="375" t="s">
        <v>236</v>
      </c>
      <c r="F116" s="384">
        <v>605000</v>
      </c>
      <c r="G116" s="374" t="s">
        <v>111</v>
      </c>
      <c r="H116" s="377">
        <v>44252</v>
      </c>
      <c r="I116" s="377">
        <v>44252</v>
      </c>
      <c r="J116" s="378" t="s">
        <v>404</v>
      </c>
    </row>
    <row r="117" spans="1:10" s="219" customFormat="1" ht="26.25" customHeight="1">
      <c r="A117" s="218">
        <v>109</v>
      </c>
      <c r="B117" s="373" t="s">
        <v>218</v>
      </c>
      <c r="C117" s="374">
        <v>156</v>
      </c>
      <c r="D117" s="375" t="s">
        <v>248</v>
      </c>
      <c r="E117" s="375" t="s">
        <v>231</v>
      </c>
      <c r="F117" s="384">
        <v>156799.4</v>
      </c>
      <c r="G117" s="374" t="s">
        <v>111</v>
      </c>
      <c r="H117" s="377">
        <v>44252</v>
      </c>
      <c r="I117" s="377">
        <v>44252</v>
      </c>
      <c r="J117" s="378" t="s">
        <v>404</v>
      </c>
    </row>
    <row r="118" spans="1:10" s="219" customFormat="1" ht="26.25" customHeight="1">
      <c r="A118" s="218">
        <v>110</v>
      </c>
      <c r="B118" s="373" t="s">
        <v>327</v>
      </c>
      <c r="C118" s="374">
        <v>1146</v>
      </c>
      <c r="D118" s="375" t="s">
        <v>366</v>
      </c>
      <c r="E118" s="375" t="s">
        <v>232</v>
      </c>
      <c r="F118" s="384">
        <v>967057.2</v>
      </c>
      <c r="G118" s="374" t="s">
        <v>111</v>
      </c>
      <c r="H118" s="377">
        <v>44252</v>
      </c>
      <c r="I118" s="377"/>
      <c r="J118" s="378" t="s">
        <v>404</v>
      </c>
    </row>
    <row r="119" spans="1:10" s="219" customFormat="1" ht="26.25" customHeight="1">
      <c r="A119" s="218">
        <v>111</v>
      </c>
      <c r="B119" s="373" t="s">
        <v>328</v>
      </c>
      <c r="C119" s="374">
        <v>4</v>
      </c>
      <c r="D119" s="375" t="s">
        <v>206</v>
      </c>
      <c r="E119" s="375" t="s">
        <v>388</v>
      </c>
      <c r="F119" s="384">
        <v>26891.02</v>
      </c>
      <c r="G119" s="374" t="s">
        <v>111</v>
      </c>
      <c r="H119" s="377">
        <v>44256</v>
      </c>
      <c r="I119" s="377"/>
      <c r="J119" s="378"/>
    </row>
    <row r="120" spans="1:10" s="219" customFormat="1" ht="26.25" customHeight="1">
      <c r="A120" s="218">
        <v>112</v>
      </c>
      <c r="B120" s="373" t="s">
        <v>315</v>
      </c>
      <c r="C120" s="386">
        <v>16</v>
      </c>
      <c r="D120" s="375" t="s">
        <v>367</v>
      </c>
      <c r="E120" s="375" t="s">
        <v>389</v>
      </c>
      <c r="F120" s="384">
        <v>2944169.2</v>
      </c>
      <c r="G120" s="374" t="s">
        <v>111</v>
      </c>
      <c r="H120" s="377">
        <v>44256</v>
      </c>
      <c r="I120" s="377"/>
      <c r="J120" s="378" t="s">
        <v>404</v>
      </c>
    </row>
    <row r="121" spans="1:10" s="219" customFormat="1" ht="26.25" customHeight="1">
      <c r="A121" s="218">
        <v>113</v>
      </c>
      <c r="B121" s="373" t="s">
        <v>223</v>
      </c>
      <c r="C121" s="374">
        <v>78</v>
      </c>
      <c r="D121" s="375" t="s">
        <v>166</v>
      </c>
      <c r="E121" s="375" t="s">
        <v>167</v>
      </c>
      <c r="F121" s="384">
        <v>244350</v>
      </c>
      <c r="G121" s="374" t="s">
        <v>111</v>
      </c>
      <c r="H121" s="377">
        <v>44256</v>
      </c>
      <c r="I121" s="377">
        <v>44257</v>
      </c>
      <c r="J121" s="378" t="s">
        <v>404</v>
      </c>
    </row>
    <row r="122" spans="1:10" s="219" customFormat="1" ht="26.25" customHeight="1">
      <c r="A122" s="218">
        <v>114</v>
      </c>
      <c r="B122" s="373" t="s">
        <v>296</v>
      </c>
      <c r="C122" s="374">
        <v>48</v>
      </c>
      <c r="D122" s="375" t="s">
        <v>215</v>
      </c>
      <c r="E122" s="375" t="s">
        <v>155</v>
      </c>
      <c r="F122" s="384">
        <v>117299.08</v>
      </c>
      <c r="G122" s="374" t="s">
        <v>111</v>
      </c>
      <c r="H122" s="377">
        <v>44257</v>
      </c>
      <c r="I122" s="377">
        <v>44258</v>
      </c>
      <c r="J122" s="378"/>
    </row>
    <row r="123" spans="1:10" s="219" customFormat="1" ht="26.25" customHeight="1">
      <c r="A123" s="218">
        <v>115</v>
      </c>
      <c r="B123" s="373" t="s">
        <v>329</v>
      </c>
      <c r="C123" s="374">
        <v>186</v>
      </c>
      <c r="D123" s="375" t="s">
        <v>368</v>
      </c>
      <c r="E123" s="375" t="s">
        <v>301</v>
      </c>
      <c r="F123" s="384">
        <v>8968</v>
      </c>
      <c r="G123" s="374" t="s">
        <v>111</v>
      </c>
      <c r="H123" s="377">
        <v>44257</v>
      </c>
      <c r="I123" s="377">
        <v>44258</v>
      </c>
      <c r="J123" s="378" t="s">
        <v>404</v>
      </c>
    </row>
    <row r="124" spans="1:10" s="219" customFormat="1" ht="26.25" customHeight="1">
      <c r="A124" s="218">
        <v>116</v>
      </c>
      <c r="B124" s="373" t="s">
        <v>291</v>
      </c>
      <c r="C124" s="374">
        <v>37</v>
      </c>
      <c r="D124" s="375" t="s">
        <v>230</v>
      </c>
      <c r="E124" s="375" t="s">
        <v>231</v>
      </c>
      <c r="F124" s="384">
        <v>39247.82</v>
      </c>
      <c r="G124" s="374" t="s">
        <v>111</v>
      </c>
      <c r="H124" s="377">
        <v>44257</v>
      </c>
      <c r="I124" s="377">
        <v>44258</v>
      </c>
      <c r="J124" s="378" t="s">
        <v>404</v>
      </c>
    </row>
    <row r="125" spans="1:10" s="219" customFormat="1" ht="26.25" customHeight="1">
      <c r="A125" s="218">
        <v>117</v>
      </c>
      <c r="B125" s="373" t="s">
        <v>330</v>
      </c>
      <c r="C125" s="386">
        <v>177</v>
      </c>
      <c r="D125" s="375" t="s">
        <v>298</v>
      </c>
      <c r="E125" s="375" t="s">
        <v>390</v>
      </c>
      <c r="F125" s="384">
        <v>70676.1</v>
      </c>
      <c r="G125" s="374" t="s">
        <v>111</v>
      </c>
      <c r="H125" s="377">
        <v>44257</v>
      </c>
      <c r="I125" s="377"/>
      <c r="J125" s="378"/>
    </row>
    <row r="126" spans="1:10" s="219" customFormat="1" ht="26.25" customHeight="1">
      <c r="A126" s="218">
        <v>118</v>
      </c>
      <c r="B126" s="373" t="s">
        <v>331</v>
      </c>
      <c r="C126" s="386">
        <v>91661</v>
      </c>
      <c r="D126" s="375" t="s">
        <v>240</v>
      </c>
      <c r="E126" s="375" t="s">
        <v>310</v>
      </c>
      <c r="F126" s="384">
        <v>4504.95</v>
      </c>
      <c r="G126" s="374" t="s">
        <v>111</v>
      </c>
      <c r="H126" s="377">
        <v>44257</v>
      </c>
      <c r="I126" s="377"/>
      <c r="J126" s="378"/>
    </row>
    <row r="127" spans="1:10" s="219" customFormat="1" ht="26.25" customHeight="1">
      <c r="A127" s="218">
        <v>119</v>
      </c>
      <c r="B127" s="373" t="s">
        <v>332</v>
      </c>
      <c r="C127" s="386">
        <v>5</v>
      </c>
      <c r="D127" s="375" t="s">
        <v>369</v>
      </c>
      <c r="E127" s="375" t="s">
        <v>388</v>
      </c>
      <c r="F127" s="384">
        <v>30921.79</v>
      </c>
      <c r="G127" s="374" t="s">
        <v>111</v>
      </c>
      <c r="H127" s="377">
        <v>44257</v>
      </c>
      <c r="I127" s="377"/>
      <c r="J127" s="378"/>
    </row>
    <row r="128" spans="1:10" s="219" customFormat="1" ht="26.25" customHeight="1">
      <c r="A128" s="218">
        <v>120</v>
      </c>
      <c r="B128" s="373" t="s">
        <v>292</v>
      </c>
      <c r="C128" s="386">
        <v>39</v>
      </c>
      <c r="D128" s="375" t="s">
        <v>230</v>
      </c>
      <c r="E128" s="375" t="s">
        <v>231</v>
      </c>
      <c r="F128" s="384">
        <v>13583.85</v>
      </c>
      <c r="G128" s="374" t="s">
        <v>111</v>
      </c>
      <c r="H128" s="377">
        <v>44258</v>
      </c>
      <c r="I128" s="377">
        <v>44258</v>
      </c>
      <c r="J128" s="378" t="s">
        <v>404</v>
      </c>
    </row>
    <row r="129" spans="1:10" s="219" customFormat="1" ht="26.25" customHeight="1">
      <c r="A129" s="218">
        <v>121</v>
      </c>
      <c r="B129" s="373" t="s">
        <v>247</v>
      </c>
      <c r="C129" s="386">
        <v>80</v>
      </c>
      <c r="D129" s="375" t="s">
        <v>304</v>
      </c>
      <c r="E129" s="375" t="s">
        <v>173</v>
      </c>
      <c r="F129" s="384">
        <v>960000</v>
      </c>
      <c r="G129" s="374" t="s">
        <v>111</v>
      </c>
      <c r="H129" s="377">
        <v>44258</v>
      </c>
      <c r="I129" s="377">
        <v>44281</v>
      </c>
      <c r="J129" s="378"/>
    </row>
    <row r="130" spans="1:10" s="219" customFormat="1" ht="26.25" customHeight="1">
      <c r="A130" s="218">
        <v>122</v>
      </c>
      <c r="B130" s="373" t="s">
        <v>333</v>
      </c>
      <c r="C130" s="386">
        <v>262</v>
      </c>
      <c r="D130" s="375" t="s">
        <v>365</v>
      </c>
      <c r="E130" s="375" t="s">
        <v>388</v>
      </c>
      <c r="F130" s="384">
        <v>54733.14</v>
      </c>
      <c r="G130" s="374" t="s">
        <v>111</v>
      </c>
      <c r="H130" s="377">
        <v>44258</v>
      </c>
      <c r="I130" s="377"/>
      <c r="J130" s="378"/>
    </row>
    <row r="131" spans="1:10" s="219" customFormat="1" ht="26.25" customHeight="1">
      <c r="A131" s="218">
        <v>123</v>
      </c>
      <c r="B131" s="373" t="s">
        <v>146</v>
      </c>
      <c r="C131" s="374">
        <v>62</v>
      </c>
      <c r="D131" s="375" t="s">
        <v>220</v>
      </c>
      <c r="E131" s="375" t="s">
        <v>301</v>
      </c>
      <c r="F131" s="384">
        <v>61224.77</v>
      </c>
      <c r="G131" s="374" t="s">
        <v>111</v>
      </c>
      <c r="H131" s="377">
        <v>44259</v>
      </c>
      <c r="I131" s="377">
        <v>44260</v>
      </c>
      <c r="J131" s="378" t="s">
        <v>404</v>
      </c>
    </row>
    <row r="132" spans="1:10" s="219" customFormat="1" ht="26.25" customHeight="1">
      <c r="A132" s="218">
        <v>124</v>
      </c>
      <c r="B132" s="373" t="s">
        <v>133</v>
      </c>
      <c r="C132" s="374">
        <v>63</v>
      </c>
      <c r="D132" s="375" t="s">
        <v>220</v>
      </c>
      <c r="E132" s="375" t="s">
        <v>301</v>
      </c>
      <c r="F132" s="384">
        <v>22018.3</v>
      </c>
      <c r="G132" s="374" t="s">
        <v>111</v>
      </c>
      <c r="H132" s="377">
        <v>44259</v>
      </c>
      <c r="I132" s="377">
        <v>44260</v>
      </c>
      <c r="J132" s="378" t="s">
        <v>404</v>
      </c>
    </row>
    <row r="133" spans="1:10" s="219" customFormat="1" ht="26.25" customHeight="1">
      <c r="A133" s="218">
        <v>125</v>
      </c>
      <c r="B133" s="373" t="s">
        <v>334</v>
      </c>
      <c r="C133" s="374">
        <v>5467</v>
      </c>
      <c r="D133" s="375" t="s">
        <v>302</v>
      </c>
      <c r="E133" s="375" t="s">
        <v>232</v>
      </c>
      <c r="F133" s="384">
        <v>10994.69</v>
      </c>
      <c r="G133" s="374" t="s">
        <v>111</v>
      </c>
      <c r="H133" s="377">
        <v>44259</v>
      </c>
      <c r="I133" s="377"/>
      <c r="J133" s="378"/>
    </row>
    <row r="134" spans="1:10" s="219" customFormat="1" ht="33" customHeight="1">
      <c r="A134" s="218">
        <v>126</v>
      </c>
      <c r="B134" s="373" t="s">
        <v>335</v>
      </c>
      <c r="C134" s="374">
        <v>14470</v>
      </c>
      <c r="D134" s="375" t="s">
        <v>370</v>
      </c>
      <c r="E134" s="375" t="s">
        <v>391</v>
      </c>
      <c r="F134" s="384">
        <v>469353</v>
      </c>
      <c r="G134" s="374" t="s">
        <v>111</v>
      </c>
      <c r="H134" s="377">
        <v>44260</v>
      </c>
      <c r="I134" s="377"/>
      <c r="J134" s="378" t="s">
        <v>405</v>
      </c>
    </row>
    <row r="135" spans="1:10" s="219" customFormat="1" ht="26.25" customHeight="1">
      <c r="A135" s="218">
        <v>127</v>
      </c>
      <c r="B135" s="373" t="s">
        <v>303</v>
      </c>
      <c r="C135" s="374">
        <v>69</v>
      </c>
      <c r="D135" s="375" t="s">
        <v>129</v>
      </c>
      <c r="E135" s="375" t="s">
        <v>287</v>
      </c>
      <c r="F135" s="384">
        <v>51176.12</v>
      </c>
      <c r="G135" s="374" t="s">
        <v>111</v>
      </c>
      <c r="H135" s="377">
        <v>44260</v>
      </c>
      <c r="I135" s="377"/>
      <c r="J135" s="378"/>
    </row>
    <row r="136" spans="1:10" s="219" customFormat="1" ht="26.25" customHeight="1">
      <c r="A136" s="218">
        <v>128</v>
      </c>
      <c r="B136" s="373" t="s">
        <v>305</v>
      </c>
      <c r="C136" s="374">
        <v>70</v>
      </c>
      <c r="D136" s="375" t="s">
        <v>129</v>
      </c>
      <c r="E136" s="375" t="s">
        <v>287</v>
      </c>
      <c r="F136" s="384">
        <v>51176.12</v>
      </c>
      <c r="G136" s="374" t="s">
        <v>111</v>
      </c>
      <c r="H136" s="377">
        <v>44260</v>
      </c>
      <c r="I136" s="377"/>
      <c r="J136" s="378"/>
    </row>
    <row r="137" spans="1:10" s="219" customFormat="1" ht="26.25" customHeight="1">
      <c r="A137" s="218">
        <v>129</v>
      </c>
      <c r="B137" s="373" t="s">
        <v>306</v>
      </c>
      <c r="C137" s="374">
        <v>71</v>
      </c>
      <c r="D137" s="375" t="s">
        <v>129</v>
      </c>
      <c r="E137" s="375" t="s">
        <v>287</v>
      </c>
      <c r="F137" s="384">
        <v>51176.12</v>
      </c>
      <c r="G137" s="374" t="s">
        <v>111</v>
      </c>
      <c r="H137" s="377">
        <v>44260</v>
      </c>
      <c r="I137" s="377"/>
      <c r="J137" s="378"/>
    </row>
    <row r="138" spans="1:10" s="219" customFormat="1" ht="26.25" customHeight="1">
      <c r="A138" s="218">
        <v>130</v>
      </c>
      <c r="B138" s="373" t="s">
        <v>336</v>
      </c>
      <c r="C138" s="374">
        <v>72</v>
      </c>
      <c r="D138" s="375" t="s">
        <v>129</v>
      </c>
      <c r="E138" s="375" t="s">
        <v>287</v>
      </c>
      <c r="F138" s="384">
        <v>51176.12</v>
      </c>
      <c r="G138" s="374" t="s">
        <v>111</v>
      </c>
      <c r="H138" s="377">
        <v>44260</v>
      </c>
      <c r="I138" s="377"/>
      <c r="J138" s="378"/>
    </row>
    <row r="139" spans="1:10" s="219" customFormat="1" ht="26.25" customHeight="1">
      <c r="A139" s="218">
        <v>131</v>
      </c>
      <c r="B139" s="373" t="s">
        <v>337</v>
      </c>
      <c r="C139" s="374">
        <v>73</v>
      </c>
      <c r="D139" s="375" t="s">
        <v>129</v>
      </c>
      <c r="E139" s="375" t="s">
        <v>287</v>
      </c>
      <c r="F139" s="384">
        <v>51176.12</v>
      </c>
      <c r="G139" s="374" t="s">
        <v>111</v>
      </c>
      <c r="H139" s="377">
        <v>44260</v>
      </c>
      <c r="I139" s="377"/>
      <c r="J139" s="378"/>
    </row>
    <row r="140" spans="1:10" s="219" customFormat="1" ht="26.25" customHeight="1">
      <c r="A140" s="218">
        <v>132</v>
      </c>
      <c r="B140" s="373" t="s">
        <v>338</v>
      </c>
      <c r="C140" s="374">
        <v>74</v>
      </c>
      <c r="D140" s="375" t="s">
        <v>129</v>
      </c>
      <c r="E140" s="375" t="s">
        <v>287</v>
      </c>
      <c r="F140" s="384">
        <v>51176.12</v>
      </c>
      <c r="G140" s="374" t="s">
        <v>111</v>
      </c>
      <c r="H140" s="377">
        <v>44260</v>
      </c>
      <c r="I140" s="377"/>
      <c r="J140" s="378"/>
    </row>
    <row r="141" spans="1:10" s="219" customFormat="1" ht="26.25" customHeight="1">
      <c r="A141" s="218">
        <v>133</v>
      </c>
      <c r="B141" s="373" t="s">
        <v>339</v>
      </c>
      <c r="C141" s="374">
        <v>75</v>
      </c>
      <c r="D141" s="375" t="s">
        <v>129</v>
      </c>
      <c r="E141" s="375" t="s">
        <v>287</v>
      </c>
      <c r="F141" s="384">
        <v>51176.12</v>
      </c>
      <c r="G141" s="374" t="s">
        <v>111</v>
      </c>
      <c r="H141" s="377">
        <v>44260</v>
      </c>
      <c r="I141" s="377"/>
      <c r="J141" s="378"/>
    </row>
    <row r="142" spans="1:10" s="219" customFormat="1" ht="26.25" customHeight="1">
      <c r="A142" s="218">
        <v>134</v>
      </c>
      <c r="B142" s="373" t="s">
        <v>340</v>
      </c>
      <c r="C142" s="374">
        <v>76</v>
      </c>
      <c r="D142" s="375" t="s">
        <v>129</v>
      </c>
      <c r="E142" s="375" t="s">
        <v>287</v>
      </c>
      <c r="F142" s="384">
        <v>51176.12</v>
      </c>
      <c r="G142" s="374" t="s">
        <v>111</v>
      </c>
      <c r="H142" s="377">
        <v>44260</v>
      </c>
      <c r="I142" s="377"/>
      <c r="J142" s="378"/>
    </row>
    <row r="143" spans="1:10" s="219" customFormat="1" ht="26.25" customHeight="1">
      <c r="A143" s="218">
        <v>135</v>
      </c>
      <c r="B143" s="373" t="s">
        <v>234</v>
      </c>
      <c r="C143" s="374">
        <v>77</v>
      </c>
      <c r="D143" s="375" t="s">
        <v>129</v>
      </c>
      <c r="E143" s="375" t="s">
        <v>287</v>
      </c>
      <c r="F143" s="384">
        <v>51176.12</v>
      </c>
      <c r="G143" s="374" t="s">
        <v>111</v>
      </c>
      <c r="H143" s="377">
        <v>44260</v>
      </c>
      <c r="I143" s="377"/>
      <c r="J143" s="378"/>
    </row>
    <row r="144" spans="1:10" s="219" customFormat="1" ht="26.25" customHeight="1">
      <c r="A144" s="218">
        <v>136</v>
      </c>
      <c r="B144" s="373" t="s">
        <v>223</v>
      </c>
      <c r="C144" s="374">
        <v>78</v>
      </c>
      <c r="D144" s="375" t="s">
        <v>129</v>
      </c>
      <c r="E144" s="375" t="s">
        <v>287</v>
      </c>
      <c r="F144" s="384">
        <v>51176.12</v>
      </c>
      <c r="G144" s="374" t="s">
        <v>111</v>
      </c>
      <c r="H144" s="377">
        <v>44260</v>
      </c>
      <c r="I144" s="377"/>
      <c r="J144" s="378"/>
    </row>
    <row r="145" spans="1:10" s="219" customFormat="1" ht="26.25" customHeight="1">
      <c r="A145" s="218">
        <v>137</v>
      </c>
      <c r="B145" s="373" t="s">
        <v>246</v>
      </c>
      <c r="C145" s="374">
        <v>79</v>
      </c>
      <c r="D145" s="375" t="s">
        <v>129</v>
      </c>
      <c r="E145" s="375" t="s">
        <v>287</v>
      </c>
      <c r="F145" s="384">
        <v>51176.12</v>
      </c>
      <c r="G145" s="374" t="s">
        <v>111</v>
      </c>
      <c r="H145" s="377">
        <v>44260</v>
      </c>
      <c r="I145" s="377"/>
      <c r="J145" s="378"/>
    </row>
    <row r="146" spans="1:10" s="219" customFormat="1" ht="26.25" customHeight="1">
      <c r="A146" s="218">
        <v>138</v>
      </c>
      <c r="B146" s="373" t="s">
        <v>317</v>
      </c>
      <c r="C146" s="374">
        <v>81</v>
      </c>
      <c r="D146" s="375" t="s">
        <v>304</v>
      </c>
      <c r="E146" s="375" t="s">
        <v>173</v>
      </c>
      <c r="F146" s="384">
        <v>157400</v>
      </c>
      <c r="G146" s="374" t="s">
        <v>111</v>
      </c>
      <c r="H146" s="377">
        <v>44263</v>
      </c>
      <c r="I146" s="377">
        <v>44281</v>
      </c>
      <c r="J146" s="378"/>
    </row>
    <row r="147" spans="1:10" s="219" customFormat="1" ht="26.25" customHeight="1">
      <c r="A147" s="218">
        <v>139</v>
      </c>
      <c r="B147" s="373" t="s">
        <v>341</v>
      </c>
      <c r="C147" s="374">
        <v>84</v>
      </c>
      <c r="D147" s="375" t="s">
        <v>304</v>
      </c>
      <c r="E147" s="375" t="s">
        <v>173</v>
      </c>
      <c r="F147" s="384">
        <v>139995</v>
      </c>
      <c r="G147" s="374" t="s">
        <v>111</v>
      </c>
      <c r="H147" s="377">
        <v>44263</v>
      </c>
      <c r="I147" s="377">
        <v>44281</v>
      </c>
      <c r="J147" s="378"/>
    </row>
    <row r="148" spans="1:10" s="219" customFormat="1" ht="26.25" customHeight="1">
      <c r="A148" s="218">
        <v>140</v>
      </c>
      <c r="B148" s="373" t="s">
        <v>342</v>
      </c>
      <c r="C148" s="374">
        <v>9</v>
      </c>
      <c r="D148" s="375" t="s">
        <v>371</v>
      </c>
      <c r="E148" s="375" t="s">
        <v>301</v>
      </c>
      <c r="F148" s="384">
        <v>155990.1</v>
      </c>
      <c r="G148" s="374" t="s">
        <v>111</v>
      </c>
      <c r="H148" s="377">
        <v>44265</v>
      </c>
      <c r="I148" s="377">
        <v>44265</v>
      </c>
      <c r="J148" s="378" t="s">
        <v>404</v>
      </c>
    </row>
    <row r="149" spans="1:10" s="219" customFormat="1" ht="26.25" customHeight="1">
      <c r="A149" s="218">
        <v>141</v>
      </c>
      <c r="B149" s="373" t="s">
        <v>343</v>
      </c>
      <c r="C149" s="374">
        <v>10</v>
      </c>
      <c r="D149" s="375" t="s">
        <v>371</v>
      </c>
      <c r="E149" s="375" t="s">
        <v>301</v>
      </c>
      <c r="F149" s="384">
        <v>177284.92</v>
      </c>
      <c r="G149" s="374" t="s">
        <v>111</v>
      </c>
      <c r="H149" s="377">
        <v>44265</v>
      </c>
      <c r="I149" s="377">
        <v>44265</v>
      </c>
      <c r="J149" s="378" t="s">
        <v>404</v>
      </c>
    </row>
    <row r="150" spans="1:10" s="219" customFormat="1" ht="26.25" customHeight="1">
      <c r="A150" s="218">
        <v>142</v>
      </c>
      <c r="B150" s="373" t="s">
        <v>344</v>
      </c>
      <c r="C150" s="374">
        <v>82</v>
      </c>
      <c r="D150" s="375" t="s">
        <v>372</v>
      </c>
      <c r="E150" s="375" t="s">
        <v>392</v>
      </c>
      <c r="F150" s="384">
        <v>38940</v>
      </c>
      <c r="G150" s="374" t="s">
        <v>111</v>
      </c>
      <c r="H150" s="377">
        <v>44267</v>
      </c>
      <c r="I150" s="377"/>
      <c r="J150" s="378"/>
    </row>
    <row r="151" spans="1:10" s="219" customFormat="1" ht="26.25" customHeight="1">
      <c r="A151" s="218">
        <v>143</v>
      </c>
      <c r="B151" s="373" t="s">
        <v>345</v>
      </c>
      <c r="C151" s="374">
        <v>83</v>
      </c>
      <c r="D151" s="375" t="s">
        <v>372</v>
      </c>
      <c r="E151" s="375" t="s">
        <v>393</v>
      </c>
      <c r="F151" s="384">
        <v>38940</v>
      </c>
      <c r="G151" s="374" t="s">
        <v>111</v>
      </c>
      <c r="H151" s="377">
        <v>44267</v>
      </c>
      <c r="I151" s="377"/>
      <c r="J151" s="378"/>
    </row>
    <row r="152" spans="1:10" s="219" customFormat="1" ht="26.25" customHeight="1">
      <c r="A152" s="218">
        <v>144</v>
      </c>
      <c r="B152" s="373" t="s">
        <v>341</v>
      </c>
      <c r="C152" s="374">
        <v>84</v>
      </c>
      <c r="D152" s="375" t="s">
        <v>372</v>
      </c>
      <c r="E152" s="375" t="s">
        <v>388</v>
      </c>
      <c r="F152" s="384">
        <v>38940</v>
      </c>
      <c r="G152" s="374" t="s">
        <v>111</v>
      </c>
      <c r="H152" s="377">
        <v>44267</v>
      </c>
      <c r="I152" s="377"/>
      <c r="J152" s="378"/>
    </row>
    <row r="153" spans="1:10" s="219" customFormat="1" ht="26.25" customHeight="1">
      <c r="A153" s="218">
        <v>145</v>
      </c>
      <c r="B153" s="373" t="s">
        <v>346</v>
      </c>
      <c r="C153" s="374">
        <v>1172</v>
      </c>
      <c r="D153" s="375" t="s">
        <v>366</v>
      </c>
      <c r="E153" s="375" t="s">
        <v>232</v>
      </c>
      <c r="F153" s="384">
        <v>333704</v>
      </c>
      <c r="G153" s="374" t="s">
        <v>111</v>
      </c>
      <c r="H153" s="377">
        <v>44270</v>
      </c>
      <c r="I153" s="377"/>
      <c r="J153" s="378" t="s">
        <v>404</v>
      </c>
    </row>
    <row r="154" spans="1:10" s="219" customFormat="1" ht="26.25" customHeight="1">
      <c r="A154" s="218">
        <v>146</v>
      </c>
      <c r="B154" s="373" t="s">
        <v>347</v>
      </c>
      <c r="C154" s="374">
        <v>2289</v>
      </c>
      <c r="D154" s="375" t="s">
        <v>373</v>
      </c>
      <c r="E154" s="375" t="s">
        <v>394</v>
      </c>
      <c r="F154" s="384">
        <v>1062896.28</v>
      </c>
      <c r="G154" s="374" t="s">
        <v>111</v>
      </c>
      <c r="H154" s="377">
        <v>44271</v>
      </c>
      <c r="I154" s="377">
        <v>44271</v>
      </c>
      <c r="J154" s="378" t="s">
        <v>404</v>
      </c>
    </row>
    <row r="155" spans="1:10" s="219" customFormat="1" ht="26.25" customHeight="1">
      <c r="A155" s="218">
        <v>147</v>
      </c>
      <c r="B155" s="373" t="s">
        <v>348</v>
      </c>
      <c r="C155" s="374">
        <v>55</v>
      </c>
      <c r="D155" s="375" t="s">
        <v>374</v>
      </c>
      <c r="E155" s="375" t="s">
        <v>395</v>
      </c>
      <c r="F155" s="384">
        <v>234572.31</v>
      </c>
      <c r="G155" s="374" t="s">
        <v>111</v>
      </c>
      <c r="H155" s="377">
        <v>44271</v>
      </c>
      <c r="I155" s="377">
        <v>44271</v>
      </c>
      <c r="J155" s="378" t="s">
        <v>404</v>
      </c>
    </row>
    <row r="156" spans="1:10" s="219" customFormat="1" ht="26.25" customHeight="1">
      <c r="A156" s="218">
        <v>148</v>
      </c>
      <c r="B156" s="373" t="s">
        <v>143</v>
      </c>
      <c r="C156" s="374">
        <v>56</v>
      </c>
      <c r="D156" s="375" t="s">
        <v>374</v>
      </c>
      <c r="E156" s="375" t="s">
        <v>395</v>
      </c>
      <c r="F156" s="384">
        <v>164591.89</v>
      </c>
      <c r="G156" s="374" t="s">
        <v>111</v>
      </c>
      <c r="H156" s="377">
        <v>44271</v>
      </c>
      <c r="I156" s="377">
        <v>44271</v>
      </c>
      <c r="J156" s="378" t="s">
        <v>404</v>
      </c>
    </row>
    <row r="157" spans="1:10" s="219" customFormat="1" ht="26.25" customHeight="1">
      <c r="A157" s="218">
        <v>149</v>
      </c>
      <c r="B157" s="373" t="s">
        <v>216</v>
      </c>
      <c r="C157" s="374">
        <v>14</v>
      </c>
      <c r="D157" s="375" t="s">
        <v>375</v>
      </c>
      <c r="E157" s="375" t="s">
        <v>392</v>
      </c>
      <c r="F157" s="384">
        <v>40262.74</v>
      </c>
      <c r="G157" s="374" t="s">
        <v>111</v>
      </c>
      <c r="H157" s="377">
        <v>44271</v>
      </c>
      <c r="I157" s="377"/>
      <c r="J157" s="378"/>
    </row>
    <row r="158" spans="1:10" s="219" customFormat="1" ht="26.25" customHeight="1">
      <c r="A158" s="218">
        <v>150</v>
      </c>
      <c r="B158" s="373" t="s">
        <v>213</v>
      </c>
      <c r="C158" s="374">
        <v>15</v>
      </c>
      <c r="D158" s="375" t="s">
        <v>375</v>
      </c>
      <c r="E158" s="375" t="s">
        <v>393</v>
      </c>
      <c r="F158" s="384">
        <v>40262.74</v>
      </c>
      <c r="G158" s="374" t="s">
        <v>111</v>
      </c>
      <c r="H158" s="377">
        <v>44271</v>
      </c>
      <c r="I158" s="377"/>
      <c r="J158" s="378"/>
    </row>
    <row r="159" spans="1:10" s="219" customFormat="1" ht="26.25" customHeight="1">
      <c r="A159" s="218">
        <v>151</v>
      </c>
      <c r="B159" s="373" t="s">
        <v>315</v>
      </c>
      <c r="C159" s="374">
        <v>16</v>
      </c>
      <c r="D159" s="375" t="s">
        <v>375</v>
      </c>
      <c r="E159" s="375" t="s">
        <v>388</v>
      </c>
      <c r="F159" s="384">
        <v>40262.74</v>
      </c>
      <c r="G159" s="374" t="s">
        <v>111</v>
      </c>
      <c r="H159" s="377">
        <v>44271</v>
      </c>
      <c r="I159" s="377"/>
      <c r="J159" s="378"/>
    </row>
    <row r="160" spans="1:10" s="219" customFormat="1" ht="26.25" customHeight="1">
      <c r="A160" s="218">
        <v>152</v>
      </c>
      <c r="B160" s="373" t="s">
        <v>349</v>
      </c>
      <c r="C160" s="374">
        <v>187</v>
      </c>
      <c r="D160" s="375" t="s">
        <v>219</v>
      </c>
      <c r="E160" s="375" t="s">
        <v>155</v>
      </c>
      <c r="F160" s="384">
        <v>58793.5</v>
      </c>
      <c r="G160" s="374" t="s">
        <v>111</v>
      </c>
      <c r="H160" s="377">
        <v>44271</v>
      </c>
      <c r="I160" s="377">
        <v>44274</v>
      </c>
      <c r="J160" s="378"/>
    </row>
    <row r="161" spans="1:10" s="219" customFormat="1" ht="26.25" customHeight="1">
      <c r="A161" s="218">
        <v>153</v>
      </c>
      <c r="B161" s="373" t="s">
        <v>350</v>
      </c>
      <c r="C161" s="374">
        <v>51</v>
      </c>
      <c r="D161" s="375" t="s">
        <v>227</v>
      </c>
      <c r="E161" s="375" t="s">
        <v>396</v>
      </c>
      <c r="F161" s="384">
        <v>45708</v>
      </c>
      <c r="G161" s="374" t="s">
        <v>111</v>
      </c>
      <c r="H161" s="377">
        <v>44272</v>
      </c>
      <c r="I161" s="377">
        <v>44273</v>
      </c>
      <c r="J161" s="378"/>
    </row>
    <row r="162" spans="1:10" s="219" customFormat="1" ht="26.25" customHeight="1">
      <c r="A162" s="218">
        <v>154</v>
      </c>
      <c r="B162" s="373" t="s">
        <v>351</v>
      </c>
      <c r="C162" s="374">
        <v>518</v>
      </c>
      <c r="D162" s="375" t="s">
        <v>211</v>
      </c>
      <c r="E162" s="375" t="s">
        <v>155</v>
      </c>
      <c r="F162" s="384">
        <v>2112756.69</v>
      </c>
      <c r="G162" s="374" t="s">
        <v>111</v>
      </c>
      <c r="H162" s="377">
        <v>44272</v>
      </c>
      <c r="I162" s="377">
        <v>44272</v>
      </c>
      <c r="J162" s="378"/>
    </row>
    <row r="163" spans="1:10" s="219" customFormat="1" ht="26.25" customHeight="1">
      <c r="A163" s="218">
        <v>155</v>
      </c>
      <c r="B163" s="373" t="s">
        <v>352</v>
      </c>
      <c r="C163" s="374">
        <v>55395</v>
      </c>
      <c r="D163" s="375" t="s">
        <v>363</v>
      </c>
      <c r="E163" s="375" t="s">
        <v>384</v>
      </c>
      <c r="F163" s="384">
        <v>1127000</v>
      </c>
      <c r="G163" s="374" t="s">
        <v>111</v>
      </c>
      <c r="H163" s="377">
        <v>44272</v>
      </c>
      <c r="I163" s="377">
        <v>44272</v>
      </c>
      <c r="J163" s="378" t="s">
        <v>405</v>
      </c>
    </row>
    <row r="164" spans="1:10" s="219" customFormat="1" ht="26.25" customHeight="1">
      <c r="A164" s="218">
        <v>156</v>
      </c>
      <c r="B164" s="373" t="s">
        <v>353</v>
      </c>
      <c r="C164" s="374">
        <v>220</v>
      </c>
      <c r="D164" s="375" t="s">
        <v>376</v>
      </c>
      <c r="E164" s="375" t="s">
        <v>397</v>
      </c>
      <c r="F164" s="384">
        <v>180000</v>
      </c>
      <c r="G164" s="374" t="s">
        <v>111</v>
      </c>
      <c r="H164" s="377">
        <v>44272</v>
      </c>
      <c r="I164" s="377"/>
      <c r="J164" s="378"/>
    </row>
    <row r="165" spans="1:10" s="219" customFormat="1" ht="26.25" customHeight="1">
      <c r="A165" s="218">
        <v>157</v>
      </c>
      <c r="B165" s="373" t="s">
        <v>354</v>
      </c>
      <c r="C165" s="374">
        <v>94</v>
      </c>
      <c r="D165" s="375" t="s">
        <v>377</v>
      </c>
      <c r="E165" s="375" t="s">
        <v>398</v>
      </c>
      <c r="F165" s="384">
        <v>3835</v>
      </c>
      <c r="G165" s="374" t="s">
        <v>111</v>
      </c>
      <c r="H165" s="377">
        <v>44274</v>
      </c>
      <c r="I165" s="377">
        <v>44274</v>
      </c>
      <c r="J165" s="378"/>
    </row>
    <row r="166" spans="1:10" s="219" customFormat="1" ht="26.25" customHeight="1">
      <c r="A166" s="218">
        <v>158</v>
      </c>
      <c r="B166" s="373" t="s">
        <v>293</v>
      </c>
      <c r="C166" s="374">
        <v>40</v>
      </c>
      <c r="D166" s="375" t="s">
        <v>230</v>
      </c>
      <c r="E166" s="375" t="s">
        <v>231</v>
      </c>
      <c r="F166" s="384">
        <v>22524</v>
      </c>
      <c r="G166" s="374" t="s">
        <v>111</v>
      </c>
      <c r="H166" s="377">
        <v>44274</v>
      </c>
      <c r="I166" s="377">
        <v>44278</v>
      </c>
      <c r="J166" s="378" t="s">
        <v>404</v>
      </c>
    </row>
    <row r="167" spans="1:10" s="219" customFormat="1" ht="26.25" customHeight="1">
      <c r="A167" s="218">
        <v>159</v>
      </c>
      <c r="B167" s="373" t="s">
        <v>237</v>
      </c>
      <c r="C167" s="374">
        <v>41</v>
      </c>
      <c r="D167" s="375" t="s">
        <v>230</v>
      </c>
      <c r="E167" s="375" t="s">
        <v>399</v>
      </c>
      <c r="F167" s="384">
        <v>115640</v>
      </c>
      <c r="G167" s="374" t="s">
        <v>111</v>
      </c>
      <c r="H167" s="377">
        <v>44274</v>
      </c>
      <c r="I167" s="377">
        <v>44278</v>
      </c>
      <c r="J167" s="378" t="s">
        <v>404</v>
      </c>
    </row>
    <row r="168" spans="1:10" s="219" customFormat="1" ht="26.25" customHeight="1">
      <c r="A168" s="218">
        <v>160</v>
      </c>
      <c r="B168" s="373" t="s">
        <v>294</v>
      </c>
      <c r="C168" s="374">
        <v>42</v>
      </c>
      <c r="D168" s="375" t="s">
        <v>230</v>
      </c>
      <c r="E168" s="375" t="s">
        <v>231</v>
      </c>
      <c r="F168" s="384">
        <v>79238.28</v>
      </c>
      <c r="G168" s="374" t="s">
        <v>111</v>
      </c>
      <c r="H168" s="377">
        <v>44275</v>
      </c>
      <c r="I168" s="377">
        <v>44278</v>
      </c>
      <c r="J168" s="378" t="s">
        <v>404</v>
      </c>
    </row>
    <row r="169" spans="1:10" s="219" customFormat="1" ht="26.25" customHeight="1">
      <c r="A169" s="218">
        <v>161</v>
      </c>
      <c r="B169" s="373" t="s">
        <v>355</v>
      </c>
      <c r="C169" s="374">
        <v>1480</v>
      </c>
      <c r="D169" s="375" t="s">
        <v>208</v>
      </c>
      <c r="E169" s="375" t="s">
        <v>209</v>
      </c>
      <c r="F169" s="384">
        <v>5379.99</v>
      </c>
      <c r="G169" s="374" t="s">
        <v>111</v>
      </c>
      <c r="H169" s="377">
        <v>44275</v>
      </c>
      <c r="I169" s="377"/>
      <c r="J169" s="378"/>
    </row>
    <row r="170" spans="1:10" s="219" customFormat="1" ht="26.25" customHeight="1">
      <c r="A170" s="218">
        <v>162</v>
      </c>
      <c r="B170" s="373" t="s">
        <v>312</v>
      </c>
      <c r="C170" s="374">
        <v>188</v>
      </c>
      <c r="D170" s="375" t="s">
        <v>219</v>
      </c>
      <c r="E170" s="375" t="s">
        <v>155</v>
      </c>
      <c r="F170" s="384">
        <v>70298.5</v>
      </c>
      <c r="G170" s="374" t="s">
        <v>111</v>
      </c>
      <c r="H170" s="377">
        <v>44275</v>
      </c>
      <c r="I170" s="377">
        <v>44281</v>
      </c>
      <c r="J170" s="378"/>
    </row>
    <row r="171" spans="1:10" s="219" customFormat="1" ht="26.25" customHeight="1">
      <c r="A171" s="218">
        <v>163</v>
      </c>
      <c r="B171" s="373" t="s">
        <v>295</v>
      </c>
      <c r="C171" s="374">
        <v>43</v>
      </c>
      <c r="D171" s="375" t="s">
        <v>378</v>
      </c>
      <c r="E171" s="375" t="s">
        <v>393</v>
      </c>
      <c r="F171" s="384">
        <v>37106.15</v>
      </c>
      <c r="G171" s="374" t="s">
        <v>111</v>
      </c>
      <c r="H171" s="377">
        <v>44278</v>
      </c>
      <c r="I171" s="377"/>
      <c r="J171" s="378"/>
    </row>
    <row r="172" spans="1:10" s="219" customFormat="1" ht="26.25" customHeight="1">
      <c r="A172" s="218">
        <v>164</v>
      </c>
      <c r="B172" s="373" t="s">
        <v>214</v>
      </c>
      <c r="C172" s="374">
        <v>44</v>
      </c>
      <c r="D172" s="375" t="s">
        <v>378</v>
      </c>
      <c r="E172" s="375" t="s">
        <v>388</v>
      </c>
      <c r="F172" s="384">
        <v>37106.15</v>
      </c>
      <c r="G172" s="374" t="s">
        <v>111</v>
      </c>
      <c r="H172" s="377">
        <v>44278</v>
      </c>
      <c r="I172" s="377"/>
      <c r="J172" s="378"/>
    </row>
    <row r="173" spans="1:10" s="219" customFormat="1" ht="26.25" customHeight="1">
      <c r="A173" s="218">
        <v>165</v>
      </c>
      <c r="B173" s="373" t="s">
        <v>226</v>
      </c>
      <c r="C173" s="374">
        <v>46</v>
      </c>
      <c r="D173" s="375" t="s">
        <v>378</v>
      </c>
      <c r="E173" s="375" t="s">
        <v>392</v>
      </c>
      <c r="F173" s="384">
        <v>37106.15</v>
      </c>
      <c r="G173" s="374" t="s">
        <v>111</v>
      </c>
      <c r="H173" s="377">
        <v>44278</v>
      </c>
      <c r="I173" s="377"/>
      <c r="J173" s="378"/>
    </row>
    <row r="174" spans="1:10" s="219" customFormat="1" ht="26.25" customHeight="1">
      <c r="A174" s="218">
        <v>166</v>
      </c>
      <c r="B174" s="373" t="s">
        <v>356</v>
      </c>
      <c r="C174" s="374">
        <v>95</v>
      </c>
      <c r="D174" s="375" t="s">
        <v>377</v>
      </c>
      <c r="E174" s="375" t="s">
        <v>398</v>
      </c>
      <c r="F174" s="384">
        <v>1044.3</v>
      </c>
      <c r="G174" s="374" t="s">
        <v>111</v>
      </c>
      <c r="H174" s="377">
        <v>44278</v>
      </c>
      <c r="I174" s="377">
        <v>44278</v>
      </c>
      <c r="J174" s="378"/>
    </row>
    <row r="175" spans="1:10" s="219" customFormat="1" ht="26.25" customHeight="1">
      <c r="A175" s="218">
        <v>167</v>
      </c>
      <c r="B175" s="373" t="s">
        <v>332</v>
      </c>
      <c r="C175" s="374">
        <v>5</v>
      </c>
      <c r="D175" s="375" t="s">
        <v>379</v>
      </c>
      <c r="E175" s="375" t="s">
        <v>400</v>
      </c>
      <c r="F175" s="384">
        <v>23181</v>
      </c>
      <c r="G175" s="374" t="s">
        <v>111</v>
      </c>
      <c r="H175" s="377">
        <v>44278</v>
      </c>
      <c r="I175" s="377">
        <v>44278</v>
      </c>
      <c r="J175" s="378"/>
    </row>
    <row r="176" spans="1:10" s="219" customFormat="1" ht="26.25" customHeight="1">
      <c r="A176" s="218">
        <v>168</v>
      </c>
      <c r="B176" s="373" t="s">
        <v>225</v>
      </c>
      <c r="C176" s="374">
        <v>25</v>
      </c>
      <c r="D176" s="375" t="s">
        <v>380</v>
      </c>
      <c r="E176" s="375" t="s">
        <v>401</v>
      </c>
      <c r="F176" s="384">
        <v>1075415</v>
      </c>
      <c r="G176" s="374" t="s">
        <v>111</v>
      </c>
      <c r="H176" s="377">
        <v>44278</v>
      </c>
      <c r="I176" s="377">
        <v>44278</v>
      </c>
      <c r="J176" s="378"/>
    </row>
    <row r="177" spans="1:10" s="219" customFormat="1" ht="26.25" customHeight="1">
      <c r="A177" s="218">
        <v>169</v>
      </c>
      <c r="B177" s="373" t="s">
        <v>357</v>
      </c>
      <c r="C177" s="374">
        <v>31</v>
      </c>
      <c r="D177" s="375" t="s">
        <v>381</v>
      </c>
      <c r="E177" s="375" t="s">
        <v>388</v>
      </c>
      <c r="F177" s="384">
        <v>88224.67</v>
      </c>
      <c r="G177" s="374" t="s">
        <v>111</v>
      </c>
      <c r="H177" s="377">
        <v>44278</v>
      </c>
      <c r="I177" s="377"/>
      <c r="J177" s="378"/>
    </row>
    <row r="178" spans="1:10" s="219" customFormat="1" ht="26.25" customHeight="1">
      <c r="A178" s="218">
        <v>170</v>
      </c>
      <c r="B178" s="373" t="s">
        <v>358</v>
      </c>
      <c r="C178" s="374">
        <v>159</v>
      </c>
      <c r="D178" s="375" t="s">
        <v>382</v>
      </c>
      <c r="E178" s="375" t="s">
        <v>402</v>
      </c>
      <c r="F178" s="384">
        <v>25200</v>
      </c>
      <c r="G178" s="374" t="s">
        <v>111</v>
      </c>
      <c r="H178" s="377">
        <v>44280</v>
      </c>
      <c r="I178" s="377"/>
      <c r="J178" s="378"/>
    </row>
    <row r="179" spans="1:10" s="219" customFormat="1" ht="26.25" customHeight="1">
      <c r="A179" s="218">
        <v>171</v>
      </c>
      <c r="B179" s="373" t="s">
        <v>359</v>
      </c>
      <c r="C179" s="374">
        <v>192</v>
      </c>
      <c r="D179" s="375" t="s">
        <v>219</v>
      </c>
      <c r="E179" s="375" t="s">
        <v>155</v>
      </c>
      <c r="F179" s="384">
        <v>291610.31</v>
      </c>
      <c r="G179" s="374" t="s">
        <v>111</v>
      </c>
      <c r="H179" s="377">
        <v>44281</v>
      </c>
      <c r="I179" s="377">
        <v>44281</v>
      </c>
      <c r="J179" s="378"/>
    </row>
    <row r="180" spans="1:10" s="219" customFormat="1" ht="26.25" customHeight="1">
      <c r="A180" s="218">
        <v>172</v>
      </c>
      <c r="B180" s="373" t="s">
        <v>360</v>
      </c>
      <c r="C180" s="374">
        <v>1678</v>
      </c>
      <c r="D180" s="375" t="s">
        <v>212</v>
      </c>
      <c r="E180" s="375" t="s">
        <v>403</v>
      </c>
      <c r="F180" s="384">
        <v>4993.76</v>
      </c>
      <c r="G180" s="374" t="s">
        <v>111</v>
      </c>
      <c r="H180" s="377">
        <v>44281</v>
      </c>
      <c r="I180" s="377"/>
      <c r="J180" s="378"/>
    </row>
    <row r="181" spans="1:10" s="219" customFormat="1" ht="26.25" customHeight="1">
      <c r="A181" s="218">
        <v>173</v>
      </c>
      <c r="B181" s="373" t="s">
        <v>361</v>
      </c>
      <c r="C181" s="374">
        <v>428</v>
      </c>
      <c r="D181" s="375" t="s">
        <v>383</v>
      </c>
      <c r="E181" s="375" t="s">
        <v>210</v>
      </c>
      <c r="F181" s="384">
        <v>23128</v>
      </c>
      <c r="G181" s="374" t="s">
        <v>111</v>
      </c>
      <c r="H181" s="377">
        <v>44284</v>
      </c>
      <c r="I181" s="377">
        <v>44284</v>
      </c>
      <c r="J181" s="378"/>
    </row>
    <row r="182" spans="1:10" s="263" customFormat="1" ht="26.25" customHeight="1">
      <c r="A182" s="218">
        <v>174</v>
      </c>
      <c r="B182" s="373" t="s">
        <v>295</v>
      </c>
      <c r="C182" s="374">
        <v>43</v>
      </c>
      <c r="D182" s="375" t="s">
        <v>230</v>
      </c>
      <c r="E182" s="375" t="s">
        <v>231</v>
      </c>
      <c r="F182" s="384">
        <v>168519</v>
      </c>
      <c r="G182" s="374" t="s">
        <v>111</v>
      </c>
      <c r="H182" s="377">
        <v>44284</v>
      </c>
      <c r="I182" s="387">
        <v>44285</v>
      </c>
      <c r="J182" s="378" t="s">
        <v>404</v>
      </c>
    </row>
    <row r="183" spans="1:10" s="263" customFormat="1" ht="26.25" customHeight="1">
      <c r="A183" s="218">
        <v>175</v>
      </c>
      <c r="B183" s="373" t="s">
        <v>214</v>
      </c>
      <c r="C183" s="374">
        <v>44</v>
      </c>
      <c r="D183" s="375" t="s">
        <v>230</v>
      </c>
      <c r="E183" s="375" t="s">
        <v>231</v>
      </c>
      <c r="F183" s="384">
        <v>2174.62</v>
      </c>
      <c r="G183" s="374" t="s">
        <v>111</v>
      </c>
      <c r="H183" s="377">
        <v>44284</v>
      </c>
      <c r="I183" s="387">
        <v>44285</v>
      </c>
      <c r="J183" s="378" t="s">
        <v>404</v>
      </c>
    </row>
    <row r="184" spans="1:10" s="263" customFormat="1" ht="26.25" customHeight="1">
      <c r="A184" s="218">
        <v>176</v>
      </c>
      <c r="B184" s="373" t="s">
        <v>233</v>
      </c>
      <c r="C184" s="374">
        <v>45</v>
      </c>
      <c r="D184" s="375" t="s">
        <v>230</v>
      </c>
      <c r="E184" s="375" t="s">
        <v>231</v>
      </c>
      <c r="F184" s="384">
        <v>18680.01</v>
      </c>
      <c r="G184" s="374" t="s">
        <v>111</v>
      </c>
      <c r="H184" s="377">
        <v>44284</v>
      </c>
      <c r="I184" s="387">
        <v>44285</v>
      </c>
      <c r="J184" s="388" t="s">
        <v>404</v>
      </c>
    </row>
    <row r="185" spans="1:10" s="263" customFormat="1" ht="26.25" customHeight="1">
      <c r="A185" s="218">
        <v>177</v>
      </c>
      <c r="B185" s="373" t="s">
        <v>362</v>
      </c>
      <c r="C185" s="374">
        <v>193</v>
      </c>
      <c r="D185" s="375" t="s">
        <v>219</v>
      </c>
      <c r="E185" s="375" t="s">
        <v>155</v>
      </c>
      <c r="F185" s="384">
        <v>58764</v>
      </c>
      <c r="G185" s="374" t="s">
        <v>111</v>
      </c>
      <c r="H185" s="377">
        <v>44285</v>
      </c>
      <c r="I185" s="387">
        <v>44285</v>
      </c>
      <c r="J185" s="388"/>
    </row>
    <row r="186" spans="1:10" s="263" customFormat="1" ht="26.25" customHeight="1">
      <c r="A186" s="218">
        <v>178</v>
      </c>
      <c r="B186" s="373" t="s">
        <v>289</v>
      </c>
      <c r="C186" s="374">
        <v>157</v>
      </c>
      <c r="D186" s="375" t="s">
        <v>154</v>
      </c>
      <c r="E186" s="375" t="s">
        <v>155</v>
      </c>
      <c r="F186" s="384">
        <v>90211.41</v>
      </c>
      <c r="G186" s="374" t="s">
        <v>111</v>
      </c>
      <c r="H186" s="377">
        <v>44285</v>
      </c>
      <c r="I186" s="387">
        <v>44285</v>
      </c>
      <c r="J186" s="388"/>
    </row>
    <row r="187" spans="1:10" s="220" customFormat="1" ht="26.25" customHeight="1" thickBot="1">
      <c r="A187" s="221"/>
      <c r="B187" s="222"/>
      <c r="C187" s="223"/>
      <c r="D187" s="224"/>
      <c r="E187" s="225" t="s">
        <v>79</v>
      </c>
      <c r="F187" s="226">
        <f>SUM(F9:F186)</f>
        <v>39337468.279999994</v>
      </c>
      <c r="G187" s="223"/>
      <c r="H187" s="227"/>
      <c r="I187" s="227"/>
      <c r="J187" s="228"/>
    </row>
    <row r="188" spans="1:10" s="220" customFormat="1" ht="26.25" customHeight="1">
      <c r="A188" s="234"/>
      <c r="B188" s="234"/>
      <c r="C188" s="234"/>
      <c r="D188" s="234"/>
      <c r="E188" s="198"/>
      <c r="F188" s="198"/>
      <c r="G188" s="198"/>
      <c r="H188" s="198"/>
      <c r="I188" s="198"/>
      <c r="J188" s="198"/>
    </row>
    <row r="189" spans="1:10" s="220" customFormat="1" ht="26.25" customHeight="1">
      <c r="A189" s="234"/>
      <c r="B189" s="522" t="s">
        <v>318</v>
      </c>
      <c r="C189" s="522"/>
      <c r="D189" s="403">
        <f>+F187</f>
        <v>39337468.279999994</v>
      </c>
      <c r="E189" s="198"/>
      <c r="F189" s="198"/>
      <c r="G189" s="198"/>
      <c r="H189" s="198"/>
      <c r="I189" s="198"/>
      <c r="J189" s="198"/>
    </row>
    <row r="190" spans="1:10" s="220" customFormat="1" ht="26.25" customHeight="1">
      <c r="A190" s="234"/>
      <c r="B190" s="522" t="s">
        <v>94</v>
      </c>
      <c r="C190" s="522"/>
      <c r="D190" s="403">
        <f>+F188+H225</f>
        <v>380208.10000000003</v>
      </c>
      <c r="E190" s="198"/>
      <c r="F190" s="198"/>
      <c r="G190" s="198"/>
      <c r="H190" s="198"/>
      <c r="I190" s="198"/>
      <c r="J190" s="198"/>
    </row>
    <row r="191" spans="1:10" s="220" customFormat="1" ht="26.25" customHeight="1">
      <c r="A191" s="234"/>
      <c r="B191" s="522" t="s">
        <v>319</v>
      </c>
      <c r="C191" s="522"/>
      <c r="D191" s="404">
        <f>SUM(D189:D190)</f>
        <v>39717676.379999995</v>
      </c>
      <c r="E191" s="198"/>
      <c r="F191" s="198"/>
      <c r="G191" s="198"/>
      <c r="H191" s="198"/>
      <c r="I191" s="198"/>
      <c r="J191" s="198"/>
    </row>
    <row r="192" spans="1:10" s="220" customFormat="1" ht="26.25" customHeight="1">
      <c r="A192" s="234"/>
      <c r="B192" s="234"/>
      <c r="C192" s="234"/>
      <c r="D192" s="234"/>
      <c r="E192" s="229"/>
      <c r="F192" s="198"/>
      <c r="G192" s="230"/>
      <c r="H192" s="231"/>
      <c r="I192" s="231"/>
      <c r="J192" s="232"/>
    </row>
    <row r="193" spans="1:9" ht="26.25" customHeight="1">
      <c r="A193" s="198"/>
      <c r="B193" s="198"/>
      <c r="C193" s="198"/>
      <c r="D193" s="198"/>
      <c r="E193" s="198"/>
      <c r="F193" s="198"/>
      <c r="G193" s="198"/>
      <c r="H193" s="198"/>
      <c r="I193" s="198"/>
    </row>
    <row r="194" spans="1:9" ht="26.25" customHeight="1">
      <c r="A194" s="198"/>
      <c r="B194" s="198"/>
      <c r="C194" s="198"/>
      <c r="D194" s="198"/>
      <c r="E194" s="198"/>
      <c r="F194" s="198"/>
      <c r="G194" s="198"/>
      <c r="H194" s="198"/>
      <c r="I194" s="198"/>
    </row>
    <row r="195" spans="1:9" ht="26.25" customHeight="1">
      <c r="A195" s="198"/>
      <c r="B195" s="198"/>
      <c r="C195" s="198"/>
      <c r="D195" s="198"/>
      <c r="E195" s="198"/>
      <c r="F195" s="198"/>
      <c r="G195" s="198"/>
      <c r="H195" s="198"/>
      <c r="I195" s="198"/>
    </row>
    <row r="196" spans="1:10" ht="26.25" customHeight="1">
      <c r="A196" s="198"/>
      <c r="B196" s="198"/>
      <c r="C196" s="198"/>
      <c r="D196" s="198"/>
      <c r="E196" s="198"/>
      <c r="F196" s="198"/>
      <c r="G196" s="198"/>
      <c r="H196" s="198"/>
      <c r="I196" s="198"/>
      <c r="J196" s="266"/>
    </row>
    <row r="197" spans="1:12" ht="26.25" customHeight="1">
      <c r="A197" s="198"/>
      <c r="B197" s="198"/>
      <c r="C197" s="198"/>
      <c r="D197" s="523" t="s">
        <v>95</v>
      </c>
      <c r="E197" s="523"/>
      <c r="F197" s="523"/>
      <c r="G197" s="523"/>
      <c r="H197" s="523"/>
      <c r="I197" s="523"/>
      <c r="J197" s="266"/>
      <c r="K197" s="258"/>
      <c r="L197" s="258"/>
    </row>
    <row r="198" spans="1:12" ht="26.25" customHeight="1">
      <c r="A198" s="198"/>
      <c r="B198" s="198"/>
      <c r="C198" s="198"/>
      <c r="D198" s="523" t="s">
        <v>96</v>
      </c>
      <c r="E198" s="523"/>
      <c r="F198" s="523"/>
      <c r="G198" s="523"/>
      <c r="H198" s="523"/>
      <c r="I198" s="523"/>
      <c r="J198" s="266"/>
      <c r="K198" s="258"/>
      <c r="L198" s="258"/>
    </row>
    <row r="199" spans="1:10" ht="26.25" customHeight="1">
      <c r="A199" s="198"/>
      <c r="B199" s="198"/>
      <c r="C199" s="198"/>
      <c r="D199" s="523" t="s">
        <v>252</v>
      </c>
      <c r="E199" s="523"/>
      <c r="F199" s="523"/>
      <c r="G199" s="523"/>
      <c r="H199" s="523"/>
      <c r="I199" s="523"/>
      <c r="J199" s="266"/>
    </row>
    <row r="200" spans="1:10" ht="26.25" customHeight="1">
      <c r="A200" s="198"/>
      <c r="B200" s="198"/>
      <c r="C200" s="198"/>
      <c r="D200" s="523" t="s">
        <v>273</v>
      </c>
      <c r="E200" s="523"/>
      <c r="F200" s="523"/>
      <c r="G200" s="523"/>
      <c r="H200" s="523"/>
      <c r="I200" s="523"/>
      <c r="J200" s="266"/>
    </row>
    <row r="201" spans="1:10" ht="26.25" customHeight="1">
      <c r="A201" s="198"/>
      <c r="B201" s="198"/>
      <c r="C201" s="198"/>
      <c r="D201" s="198"/>
      <c r="E201" s="47" t="s">
        <v>27</v>
      </c>
      <c r="F201" s="389" t="s">
        <v>26</v>
      </c>
      <c r="G201" s="390"/>
      <c r="H201" s="391" t="s">
        <v>79</v>
      </c>
      <c r="I201" s="198"/>
      <c r="J201" s="266"/>
    </row>
    <row r="202" spans="1:10" ht="26.25" customHeight="1">
      <c r="A202" s="198"/>
      <c r="B202" s="198"/>
      <c r="C202" s="198"/>
      <c r="D202" s="198"/>
      <c r="E202" s="47"/>
      <c r="F202" s="392">
        <v>2017</v>
      </c>
      <c r="G202" s="392">
        <v>2016</v>
      </c>
      <c r="H202" s="391"/>
      <c r="I202" s="198"/>
      <c r="J202" s="266"/>
    </row>
    <row r="203" spans="1:10" ht="26.25" customHeight="1">
      <c r="A203" s="198"/>
      <c r="B203" s="198"/>
      <c r="C203" s="198"/>
      <c r="D203" s="198"/>
      <c r="E203" s="393" t="s">
        <v>58</v>
      </c>
      <c r="F203" s="394">
        <v>0</v>
      </c>
      <c r="G203" s="395">
        <v>500</v>
      </c>
      <c r="H203" s="395">
        <f aca="true" t="shared" si="0" ref="H203:H224">SUM(F203:G203)</f>
        <v>500</v>
      </c>
      <c r="I203" s="198"/>
      <c r="J203" s="267"/>
    </row>
    <row r="204" spans="1:10" ht="26.25" customHeight="1">
      <c r="A204" s="198"/>
      <c r="B204" s="198"/>
      <c r="C204" s="198"/>
      <c r="D204" s="198"/>
      <c r="E204" s="396" t="s">
        <v>61</v>
      </c>
      <c r="F204" s="397">
        <v>0</v>
      </c>
      <c r="G204" s="398">
        <v>3675.42</v>
      </c>
      <c r="H204" s="395">
        <f t="shared" si="0"/>
        <v>3675.42</v>
      </c>
      <c r="I204" s="198"/>
      <c r="J204" s="267"/>
    </row>
    <row r="205" spans="1:9" ht="26.25" customHeight="1">
      <c r="A205" s="198"/>
      <c r="B205" s="198"/>
      <c r="C205" s="198"/>
      <c r="D205" s="198"/>
      <c r="E205" s="396" t="s">
        <v>62</v>
      </c>
      <c r="F205" s="397">
        <v>0</v>
      </c>
      <c r="G205" s="398">
        <v>20000</v>
      </c>
      <c r="H205" s="395">
        <f t="shared" si="0"/>
        <v>20000</v>
      </c>
      <c r="I205" s="198"/>
    </row>
    <row r="206" spans="1:9" ht="26.25" customHeight="1">
      <c r="A206" s="198"/>
      <c r="B206" s="198"/>
      <c r="C206" s="198"/>
      <c r="D206" s="198"/>
      <c r="E206" s="396" t="s">
        <v>63</v>
      </c>
      <c r="F206" s="399">
        <v>20158.2</v>
      </c>
      <c r="G206" s="395">
        <v>28300</v>
      </c>
      <c r="H206" s="395">
        <f t="shared" si="0"/>
        <v>48458.2</v>
      </c>
      <c r="I206" s="198"/>
    </row>
    <row r="207" spans="1:9" ht="26.25" customHeight="1">
      <c r="A207" s="198"/>
      <c r="B207" s="198"/>
      <c r="C207" s="198"/>
      <c r="D207" s="198"/>
      <c r="E207" s="396" t="s">
        <v>28</v>
      </c>
      <c r="F207" s="397">
        <v>0</v>
      </c>
      <c r="G207" s="398">
        <v>8284.16</v>
      </c>
      <c r="H207" s="395">
        <f t="shared" si="0"/>
        <v>8284.16</v>
      </c>
      <c r="I207" s="198"/>
    </row>
    <row r="208" spans="1:9" ht="26.25" customHeight="1">
      <c r="A208" s="198"/>
      <c r="B208" s="198"/>
      <c r="C208" s="198"/>
      <c r="D208" s="198"/>
      <c r="E208" s="393" t="s">
        <v>59</v>
      </c>
      <c r="F208" s="397">
        <v>0</v>
      </c>
      <c r="G208" s="400">
        <v>12108</v>
      </c>
      <c r="H208" s="395">
        <f t="shared" si="0"/>
        <v>12108</v>
      </c>
      <c r="I208" s="198"/>
    </row>
    <row r="209" spans="5:8" s="198" customFormat="1" ht="26.25" customHeight="1">
      <c r="E209" s="393" t="s">
        <v>60</v>
      </c>
      <c r="F209" s="397">
        <v>0</v>
      </c>
      <c r="G209" s="400">
        <v>14160</v>
      </c>
      <c r="H209" s="395">
        <f t="shared" si="0"/>
        <v>14160</v>
      </c>
    </row>
    <row r="210" spans="5:8" s="198" customFormat="1" ht="26.25" customHeight="1">
      <c r="E210" s="393" t="s">
        <v>64</v>
      </c>
      <c r="F210" s="400">
        <v>26000</v>
      </c>
      <c r="G210" s="397">
        <v>0</v>
      </c>
      <c r="H210" s="395">
        <f t="shared" si="0"/>
        <v>26000</v>
      </c>
    </row>
    <row r="211" spans="5:8" s="198" customFormat="1" ht="26.25" customHeight="1">
      <c r="E211" s="393" t="s">
        <v>65</v>
      </c>
      <c r="F211" s="399">
        <v>28527.36</v>
      </c>
      <c r="G211" s="397">
        <v>0</v>
      </c>
      <c r="H211" s="395">
        <f t="shared" si="0"/>
        <v>28527.36</v>
      </c>
    </row>
    <row r="212" spans="5:8" s="198" customFormat="1" ht="26.25" customHeight="1">
      <c r="E212" s="393" t="s">
        <v>66</v>
      </c>
      <c r="F212" s="399">
        <v>22345</v>
      </c>
      <c r="G212" s="397">
        <v>0</v>
      </c>
      <c r="H212" s="395">
        <f t="shared" si="0"/>
        <v>22345</v>
      </c>
    </row>
    <row r="213" spans="5:8" s="198" customFormat="1" ht="26.25" customHeight="1">
      <c r="E213" s="393" t="s">
        <v>67</v>
      </c>
      <c r="F213" s="399">
        <v>15528.8</v>
      </c>
      <c r="G213" s="397">
        <v>0</v>
      </c>
      <c r="H213" s="395">
        <f t="shared" si="0"/>
        <v>15528.8</v>
      </c>
    </row>
    <row r="214" spans="5:8" s="198" customFormat="1" ht="26.25" customHeight="1">
      <c r="E214" s="393" t="s">
        <v>68</v>
      </c>
      <c r="F214" s="399">
        <f>4000+1200</f>
        <v>5200</v>
      </c>
      <c r="G214" s="397">
        <v>0</v>
      </c>
      <c r="H214" s="395">
        <f t="shared" si="0"/>
        <v>5200</v>
      </c>
    </row>
    <row r="215" spans="5:8" s="198" customFormat="1" ht="26.25" customHeight="1">
      <c r="E215" s="393" t="s">
        <v>69</v>
      </c>
      <c r="F215" s="399">
        <v>9145.3</v>
      </c>
      <c r="G215" s="397">
        <v>0</v>
      </c>
      <c r="H215" s="395">
        <f t="shared" si="0"/>
        <v>9145.3</v>
      </c>
    </row>
    <row r="216" spans="5:8" s="198" customFormat="1" ht="26.25" customHeight="1">
      <c r="E216" s="393" t="s">
        <v>70</v>
      </c>
      <c r="F216" s="399">
        <f>146+832+400</f>
        <v>1378</v>
      </c>
      <c r="G216" s="397">
        <v>0</v>
      </c>
      <c r="H216" s="395">
        <f t="shared" si="0"/>
        <v>1378</v>
      </c>
    </row>
    <row r="217" spans="5:8" s="198" customFormat="1" ht="26.25" customHeight="1">
      <c r="E217" s="393" t="s">
        <v>71</v>
      </c>
      <c r="F217" s="399">
        <v>8500</v>
      </c>
      <c r="G217" s="397">
        <v>0</v>
      </c>
      <c r="H217" s="395">
        <f t="shared" si="0"/>
        <v>8500</v>
      </c>
    </row>
    <row r="218" spans="5:8" s="198" customFormat="1" ht="26.25" customHeight="1">
      <c r="E218" s="393" t="s">
        <v>72</v>
      </c>
      <c r="F218" s="399">
        <v>13227.38</v>
      </c>
      <c r="G218" s="397">
        <v>0</v>
      </c>
      <c r="H218" s="395">
        <f t="shared" si="0"/>
        <v>13227.38</v>
      </c>
    </row>
    <row r="219" spans="5:8" s="198" customFormat="1" ht="26.25" customHeight="1">
      <c r="E219" s="393" t="s">
        <v>73</v>
      </c>
      <c r="F219" s="399">
        <v>8405</v>
      </c>
      <c r="G219" s="397">
        <v>0</v>
      </c>
      <c r="H219" s="395">
        <f t="shared" si="0"/>
        <v>8405</v>
      </c>
    </row>
    <row r="220" spans="5:8" s="198" customFormat="1" ht="26.25" customHeight="1">
      <c r="E220" s="393" t="s">
        <v>74</v>
      </c>
      <c r="F220" s="399">
        <v>61000</v>
      </c>
      <c r="G220" s="397">
        <v>0</v>
      </c>
      <c r="H220" s="395">
        <f t="shared" si="0"/>
        <v>61000</v>
      </c>
    </row>
    <row r="221" spans="5:8" s="198" customFormat="1" ht="26.25" customHeight="1">
      <c r="E221" s="393" t="s">
        <v>75</v>
      </c>
      <c r="F221" s="399">
        <v>26000</v>
      </c>
      <c r="G221" s="397">
        <v>0</v>
      </c>
      <c r="H221" s="395">
        <f t="shared" si="0"/>
        <v>26000</v>
      </c>
    </row>
    <row r="222" spans="5:8" s="198" customFormat="1" ht="26.25" customHeight="1">
      <c r="E222" s="393" t="s">
        <v>76</v>
      </c>
      <c r="F222" s="399">
        <v>5500</v>
      </c>
      <c r="G222" s="397">
        <v>0</v>
      </c>
      <c r="H222" s="395">
        <f t="shared" si="0"/>
        <v>5500</v>
      </c>
    </row>
    <row r="223" spans="5:8" s="198" customFormat="1" ht="26.25" customHeight="1">
      <c r="E223" s="393" t="s">
        <v>77</v>
      </c>
      <c r="F223" s="399">
        <v>28450.28</v>
      </c>
      <c r="G223" s="397">
        <v>0</v>
      </c>
      <c r="H223" s="395">
        <f t="shared" si="0"/>
        <v>28450.28</v>
      </c>
    </row>
    <row r="224" spans="5:8" s="198" customFormat="1" ht="26.25" customHeight="1">
      <c r="E224" s="393" t="s">
        <v>78</v>
      </c>
      <c r="F224" s="399">
        <v>13815.2</v>
      </c>
      <c r="G224" s="397">
        <v>0</v>
      </c>
      <c r="H224" s="395">
        <f t="shared" si="0"/>
        <v>13815.2</v>
      </c>
    </row>
    <row r="225" spans="5:8" s="198" customFormat="1" ht="26.25" customHeight="1">
      <c r="E225" s="401" t="s">
        <v>83</v>
      </c>
      <c r="F225" s="402">
        <f>SUM(F203:F224)</f>
        <v>293180.52</v>
      </c>
      <c r="G225" s="402">
        <f>SUM(G203:G224)</f>
        <v>87027.58</v>
      </c>
      <c r="H225" s="402">
        <f>SUM(H203:H224)</f>
        <v>380208.10000000003</v>
      </c>
    </row>
  </sheetData>
  <sheetProtection/>
  <mergeCells count="11">
    <mergeCell ref="D200:I200"/>
    <mergeCell ref="D198:I198"/>
    <mergeCell ref="D197:I197"/>
    <mergeCell ref="D199:I199"/>
    <mergeCell ref="B189:C189"/>
    <mergeCell ref="B190:C190"/>
    <mergeCell ref="B191:C191"/>
    <mergeCell ref="A1:J1"/>
    <mergeCell ref="A2:J2"/>
    <mergeCell ref="A3:J3"/>
    <mergeCell ref="A4:J4"/>
  </mergeCells>
  <printOptions/>
  <pageMargins left="0.23" right="0.17" top="0.32" bottom="0.27" header="0.3" footer="0.3"/>
  <pageSetup horizontalDpi="600" verticalDpi="600" orientation="landscape" scale="67" r:id="rId2"/>
  <rowBreaks count="2" manualBreakCount="2">
    <brk id="144" max="9" man="1"/>
    <brk id="192" max="255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T14"/>
  <sheetViews>
    <sheetView zoomScalePageLayoutView="0" workbookViewId="0" topLeftCell="A4">
      <selection activeCell="O25" sqref="O25"/>
    </sheetView>
  </sheetViews>
  <sheetFormatPr defaultColWidth="11.421875" defaultRowHeight="12.75"/>
  <cols>
    <col min="1" max="1" width="11.421875" style="0" customWidth="1"/>
    <col min="2" max="2" width="13.7109375" style="0" bestFit="1" customWidth="1"/>
    <col min="3" max="3" width="13.7109375" style="0" customWidth="1"/>
    <col min="4" max="4" width="14.421875" style="0" customWidth="1"/>
    <col min="5" max="5" width="13.8515625" style="0" hidden="1" customWidth="1"/>
    <col min="6" max="13" width="11.421875" style="0" hidden="1" customWidth="1"/>
    <col min="14" max="14" width="14.00390625" style="0" customWidth="1"/>
    <col min="15" max="15" width="14.7109375" style="0" customWidth="1"/>
    <col min="16" max="16" width="13.7109375" style="0" bestFit="1" customWidth="1"/>
  </cols>
  <sheetData>
    <row r="7" spans="1:20" ht="15">
      <c r="A7" s="524" t="s">
        <v>253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261"/>
      <c r="Q7" s="261"/>
      <c r="R7" s="261"/>
      <c r="S7" s="261"/>
      <c r="T7" s="261"/>
    </row>
    <row r="8" spans="1:20" ht="15">
      <c r="A8" s="524" t="s">
        <v>407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261"/>
      <c r="Q8" s="261"/>
      <c r="R8" s="261"/>
      <c r="S8" s="261"/>
      <c r="T8" s="261"/>
    </row>
    <row r="9" ht="13.5" thickBot="1">
      <c r="N9" s="243"/>
    </row>
    <row r="10" spans="2:14" ht="12.75">
      <c r="B10" s="239" t="s">
        <v>254</v>
      </c>
      <c r="C10" s="240" t="s">
        <v>255</v>
      </c>
      <c r="D10" s="240" t="s">
        <v>256</v>
      </c>
      <c r="E10" s="240" t="s">
        <v>257</v>
      </c>
      <c r="F10" s="240" t="s">
        <v>258</v>
      </c>
      <c r="G10" s="240" t="s">
        <v>259</v>
      </c>
      <c r="H10" s="240" t="s">
        <v>260</v>
      </c>
      <c r="I10" s="240" t="s">
        <v>261</v>
      </c>
      <c r="J10" s="240" t="s">
        <v>262</v>
      </c>
      <c r="K10" s="240" t="s">
        <v>263</v>
      </c>
      <c r="L10" s="240" t="s">
        <v>264</v>
      </c>
      <c r="M10" s="240" t="s">
        <v>265</v>
      </c>
      <c r="N10" s="245" t="s">
        <v>83</v>
      </c>
    </row>
    <row r="11" spans="2:16" ht="13.5" thickBot="1">
      <c r="B11" s="238">
        <v>109758498</v>
      </c>
      <c r="C11" s="260">
        <f>+B11</f>
        <v>109758498</v>
      </c>
      <c r="D11" s="260">
        <f>+C11</f>
        <v>109758498</v>
      </c>
      <c r="E11" s="237"/>
      <c r="F11" s="237"/>
      <c r="G11" s="237"/>
      <c r="H11" s="237"/>
      <c r="I11" s="237"/>
      <c r="J11" s="237"/>
      <c r="K11" s="237"/>
      <c r="L11" s="237"/>
      <c r="M11" s="237"/>
      <c r="N11" s="244">
        <f>+B11+C11+D11</f>
        <v>329275494</v>
      </c>
      <c r="P11" s="1"/>
    </row>
    <row r="12" ht="12.75">
      <c r="P12" s="1"/>
    </row>
    <row r="13" ht="12.75">
      <c r="O13" s="3"/>
    </row>
    <row r="14" ht="12.75">
      <c r="O14" s="1"/>
    </row>
  </sheetData>
  <sheetProtection/>
  <mergeCells count="2">
    <mergeCell ref="A7:O7"/>
    <mergeCell ref="A8:O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U21"/>
  <sheetViews>
    <sheetView zoomScalePageLayoutView="0" workbookViewId="0" topLeftCell="A4">
      <selection activeCell="O15" sqref="O15"/>
    </sheetView>
  </sheetViews>
  <sheetFormatPr defaultColWidth="11.421875" defaultRowHeight="12.75"/>
  <cols>
    <col min="1" max="1" width="11.421875" style="0" customWidth="1"/>
    <col min="2" max="2" width="13.7109375" style="0" bestFit="1" customWidth="1"/>
    <col min="3" max="5" width="11.421875" style="0" customWidth="1"/>
    <col min="6" max="13" width="11.421875" style="0" hidden="1" customWidth="1"/>
    <col min="14" max="14" width="4.8515625" style="0" hidden="1" customWidth="1"/>
    <col min="15" max="15" width="11.421875" style="0" customWidth="1"/>
    <col min="16" max="16" width="12.7109375" style="0" bestFit="1" customWidth="1"/>
  </cols>
  <sheetData>
    <row r="7" spans="1:21" ht="15">
      <c r="A7" s="524" t="s">
        <v>274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261"/>
      <c r="R7" s="261"/>
      <c r="S7" s="261"/>
      <c r="T7" s="261"/>
      <c r="U7" s="261"/>
    </row>
    <row r="8" spans="1:21" ht="15">
      <c r="A8" s="524" t="s">
        <v>408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261"/>
      <c r="R8" s="261"/>
      <c r="S8" s="261"/>
      <c r="T8" s="261"/>
      <c r="U8" s="261"/>
    </row>
    <row r="11" spans="2:20" ht="12.75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</row>
    <row r="13" ht="13.5" thickBot="1"/>
    <row r="14" spans="3:15" ht="12.75">
      <c r="C14" s="239" t="s">
        <v>254</v>
      </c>
      <c r="D14" s="240" t="s">
        <v>255</v>
      </c>
      <c r="E14" s="240" t="s">
        <v>256</v>
      </c>
      <c r="F14" s="240" t="s">
        <v>257</v>
      </c>
      <c r="G14" s="240" t="s">
        <v>258</v>
      </c>
      <c r="H14" s="240" t="s">
        <v>259</v>
      </c>
      <c r="I14" s="240" t="s">
        <v>260</v>
      </c>
      <c r="J14" s="240" t="s">
        <v>261</v>
      </c>
      <c r="K14" s="240" t="s">
        <v>262</v>
      </c>
      <c r="L14" s="240" t="s">
        <v>263</v>
      </c>
      <c r="M14" s="240" t="s">
        <v>264</v>
      </c>
      <c r="N14" s="240" t="s">
        <v>265</v>
      </c>
      <c r="O14" s="241" t="s">
        <v>83</v>
      </c>
    </row>
    <row r="15" spans="3:15" ht="13.5" thickBot="1">
      <c r="C15" s="238">
        <v>241500</v>
      </c>
      <c r="D15" s="270">
        <v>0</v>
      </c>
      <c r="E15" s="237">
        <v>0</v>
      </c>
      <c r="F15" s="237"/>
      <c r="G15" s="237"/>
      <c r="H15" s="237"/>
      <c r="I15" s="237"/>
      <c r="J15" s="237"/>
      <c r="K15" s="237"/>
      <c r="L15" s="237"/>
      <c r="M15" s="237"/>
      <c r="N15" s="237"/>
      <c r="O15" s="244">
        <f>+C15+D15</f>
        <v>241500</v>
      </c>
    </row>
    <row r="21" spans="1:16" ht="12.75">
      <c r="A21" s="178" t="s">
        <v>320</v>
      </c>
      <c r="P21" s="268">
        <v>91831.35</v>
      </c>
    </row>
  </sheetData>
  <sheetProtection/>
  <mergeCells count="2">
    <mergeCell ref="A8:P8"/>
    <mergeCell ref="A7:P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BI95"/>
  <sheetViews>
    <sheetView zoomScalePageLayoutView="0" workbookViewId="0" topLeftCell="A39">
      <selection activeCell="G49" sqref="G49"/>
    </sheetView>
  </sheetViews>
  <sheetFormatPr defaultColWidth="11.421875" defaultRowHeight="12.75"/>
  <cols>
    <col min="1" max="1" width="2.00390625" style="0" customWidth="1"/>
    <col min="2" max="2" width="10.00390625" style="0" customWidth="1"/>
    <col min="3" max="3" width="12.57421875" style="0" customWidth="1"/>
    <col min="4" max="4" width="14.28125" style="0" customWidth="1"/>
    <col min="5" max="5" width="12.421875" style="0" bestFit="1" customWidth="1"/>
    <col min="6" max="6" width="11.00390625" style="0" bestFit="1" customWidth="1"/>
    <col min="7" max="7" width="13.00390625" style="0" bestFit="1" customWidth="1"/>
    <col min="8" max="8" width="11.00390625" style="0" customWidth="1"/>
    <col min="9" max="9" width="11.00390625" style="0" hidden="1" customWidth="1"/>
    <col min="10" max="10" width="11.140625" style="0" hidden="1" customWidth="1"/>
    <col min="11" max="11" width="8.28125" style="0" hidden="1" customWidth="1"/>
    <col min="12" max="12" width="8.421875" style="0" hidden="1" customWidth="1"/>
    <col min="13" max="15" width="10.8515625" style="0" hidden="1" customWidth="1"/>
    <col min="16" max="17" width="11.00390625" style="0" hidden="1" customWidth="1"/>
    <col min="18" max="18" width="12.7109375" style="0" customWidth="1"/>
    <col min="19" max="19" width="15.28125" style="0" customWidth="1"/>
    <col min="20" max="20" width="13.8515625" style="0" customWidth="1"/>
    <col min="21" max="21" width="11.00390625" style="0" customWidth="1"/>
    <col min="22" max="22" width="16.8515625" style="0" customWidth="1"/>
    <col min="23" max="23" width="11.8515625" style="0" customWidth="1"/>
    <col min="24" max="24" width="10.8515625" style="0" customWidth="1"/>
    <col min="25" max="25" width="11.421875" style="0" customWidth="1"/>
    <col min="26" max="26" width="12.57421875" style="0" customWidth="1"/>
    <col min="27" max="27" width="14.00390625" style="0" bestFit="1" customWidth="1"/>
    <col min="28" max="28" width="11.57421875" style="0" customWidth="1"/>
    <col min="29" max="29" width="11.421875" style="0" customWidth="1"/>
    <col min="30" max="30" width="17.8515625" style="0" hidden="1" customWidth="1"/>
    <col min="31" max="33" width="11.421875" style="0" hidden="1" customWidth="1"/>
    <col min="34" max="34" width="11.7109375" style="0" hidden="1" customWidth="1"/>
    <col min="35" max="39" width="11.421875" style="0" hidden="1" customWidth="1"/>
    <col min="40" max="40" width="12.57421875" style="0" customWidth="1"/>
    <col min="41" max="41" width="11.421875" style="0" customWidth="1"/>
    <col min="42" max="42" width="13.57421875" style="0" customWidth="1"/>
    <col min="43" max="44" width="11.421875" style="0" customWidth="1"/>
    <col min="45" max="45" width="12.28125" style="0" customWidth="1"/>
    <col min="46" max="47" width="11.421875" style="0" customWidth="1"/>
    <col min="48" max="48" width="13.7109375" style="0" customWidth="1"/>
    <col min="49" max="52" width="11.421875" style="0" hidden="1" customWidth="1"/>
    <col min="53" max="53" width="13.57421875" style="0" customWidth="1"/>
    <col min="54" max="57" width="11.421875" style="0" hidden="1" customWidth="1"/>
    <col min="58" max="59" width="11.421875" style="0" customWidth="1"/>
    <col min="60" max="60" width="13.57421875" style="0" customWidth="1"/>
    <col min="61" max="61" width="13.8515625" style="0" customWidth="1"/>
    <col min="62" max="62" width="11.421875" style="0" customWidth="1"/>
    <col min="63" max="63" width="14.8515625" style="0" bestFit="1" customWidth="1"/>
  </cols>
  <sheetData>
    <row r="4" spans="2:6" ht="12.75">
      <c r="B4" s="8"/>
      <c r="C4" s="8"/>
      <c r="D4" s="8"/>
      <c r="E4" s="8"/>
      <c r="F4" s="8"/>
    </row>
    <row r="5" spans="2:6" ht="12.75">
      <c r="B5" s="8"/>
      <c r="C5" s="8"/>
      <c r="D5" s="8"/>
      <c r="E5" s="8"/>
      <c r="F5" s="8"/>
    </row>
    <row r="6" spans="2:6" ht="12.75">
      <c r="B6" s="8"/>
      <c r="C6" s="8"/>
      <c r="D6" s="8"/>
      <c r="E6" s="8"/>
      <c r="F6" s="8"/>
    </row>
    <row r="7" spans="1:29" ht="26.25" customHeight="1">
      <c r="A7" s="571" t="s">
        <v>30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165"/>
      <c r="AB7" s="165"/>
      <c r="AC7" s="165"/>
    </row>
    <row r="8" spans="1:30" ht="30" customHeight="1">
      <c r="A8" s="571" t="s">
        <v>85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165"/>
      <c r="AB8" s="165"/>
      <c r="AC8" s="165"/>
      <c r="AD8" s="112"/>
    </row>
    <row r="9" spans="1:30" ht="21" customHeight="1">
      <c r="A9" s="572" t="s">
        <v>31</v>
      </c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166"/>
      <c r="AB9" s="166"/>
      <c r="AC9" s="166"/>
      <c r="AD9" s="5"/>
    </row>
    <row r="11" spans="2:26" ht="12.75">
      <c r="B11" s="147" t="s">
        <v>32</v>
      </c>
      <c r="C11" s="147" t="s">
        <v>88</v>
      </c>
      <c r="D11" s="147" t="s">
        <v>33</v>
      </c>
      <c r="E11" s="148">
        <v>43678</v>
      </c>
      <c r="F11" s="148"/>
      <c r="G11" s="148">
        <v>43709</v>
      </c>
      <c r="H11" s="148">
        <v>43739</v>
      </c>
      <c r="I11" s="148">
        <v>43770</v>
      </c>
      <c r="J11" s="148">
        <v>43800</v>
      </c>
      <c r="K11" s="148">
        <v>43831</v>
      </c>
      <c r="L11" s="148">
        <v>43862</v>
      </c>
      <c r="M11" s="148">
        <v>43891</v>
      </c>
      <c r="N11" s="148">
        <v>43922</v>
      </c>
      <c r="O11" s="148">
        <v>43952</v>
      </c>
      <c r="P11" s="148">
        <v>43983</v>
      </c>
      <c r="Q11" s="148">
        <v>44013</v>
      </c>
      <c r="R11" s="149" t="s">
        <v>7</v>
      </c>
      <c r="S11" s="148">
        <v>43466</v>
      </c>
      <c r="T11" s="148">
        <v>43497</v>
      </c>
      <c r="U11" s="148">
        <v>44044</v>
      </c>
      <c r="V11" s="148">
        <v>44075</v>
      </c>
      <c r="W11" s="148">
        <v>44105</v>
      </c>
      <c r="X11" s="148">
        <v>44136</v>
      </c>
      <c r="Y11" s="148">
        <v>44166</v>
      </c>
      <c r="Z11" s="148" t="s">
        <v>83</v>
      </c>
    </row>
    <row r="12" spans="2:34" ht="18.75" customHeight="1">
      <c r="B12" s="573">
        <v>44013</v>
      </c>
      <c r="C12" s="167">
        <v>52382.39</v>
      </c>
      <c r="D12" s="150">
        <v>295271.03</v>
      </c>
      <c r="E12" s="150">
        <f aca="true" t="shared" si="0" ref="E12:E18">+D12/12</f>
        <v>24605.91916666667</v>
      </c>
      <c r="F12" s="150"/>
      <c r="G12" s="150">
        <f aca="true" t="shared" si="1" ref="G12:G18">+E12</f>
        <v>24605.91916666667</v>
      </c>
      <c r="H12" s="150">
        <f aca="true" t="shared" si="2" ref="H12:J18">+G12</f>
        <v>24605.91916666667</v>
      </c>
      <c r="I12" s="150">
        <f t="shared" si="2"/>
        <v>24605.91916666667</v>
      </c>
      <c r="J12" s="150">
        <f t="shared" si="2"/>
        <v>24605.91916666667</v>
      </c>
      <c r="K12" s="10"/>
      <c r="L12" s="10"/>
      <c r="M12" s="10"/>
      <c r="N12" s="150"/>
      <c r="O12" s="150"/>
      <c r="P12" s="150"/>
      <c r="Q12" s="150"/>
      <c r="R12" s="150"/>
      <c r="S12" s="150"/>
      <c r="T12" s="151"/>
      <c r="U12" s="151">
        <f>+C12/12</f>
        <v>4365.199166666666</v>
      </c>
      <c r="V12" s="150">
        <f>+U12</f>
        <v>4365.199166666666</v>
      </c>
      <c r="W12" s="150">
        <f>+V12</f>
        <v>4365.199166666666</v>
      </c>
      <c r="X12" s="150">
        <f>+W12</f>
        <v>4365.199166666666</v>
      </c>
      <c r="Y12" s="150">
        <f>+X12</f>
        <v>4365.199166666666</v>
      </c>
      <c r="Z12" s="150">
        <f>+C12-U12-V12-W12-X12-Y12</f>
        <v>30556.394166666672</v>
      </c>
      <c r="AH12" s="120"/>
    </row>
    <row r="13" spans="2:34" ht="18.75" customHeight="1">
      <c r="B13" s="574"/>
      <c r="C13" s="168">
        <v>11600</v>
      </c>
      <c r="D13" s="152">
        <v>6325</v>
      </c>
      <c r="E13" s="113">
        <f t="shared" si="0"/>
        <v>527.0833333333334</v>
      </c>
      <c r="F13" s="113"/>
      <c r="G13" s="113">
        <f t="shared" si="1"/>
        <v>527.0833333333334</v>
      </c>
      <c r="H13" s="113">
        <f t="shared" si="2"/>
        <v>527.0833333333334</v>
      </c>
      <c r="I13" s="113">
        <f t="shared" si="2"/>
        <v>527.0833333333334</v>
      </c>
      <c r="J13" s="113">
        <f t="shared" si="2"/>
        <v>527.0833333333334</v>
      </c>
      <c r="K13" s="129"/>
      <c r="L13" s="129"/>
      <c r="M13" s="129"/>
      <c r="N13" s="150"/>
      <c r="O13" s="150"/>
      <c r="P13" s="150"/>
      <c r="Q13" s="150"/>
      <c r="R13" s="113"/>
      <c r="S13" s="113"/>
      <c r="T13" s="129"/>
      <c r="U13" s="151">
        <f aca="true" t="shared" si="3" ref="U13:U19">+C13/12</f>
        <v>966.6666666666666</v>
      </c>
      <c r="V13" s="150">
        <f aca="true" t="shared" si="4" ref="V13:Y19">+U13</f>
        <v>966.6666666666666</v>
      </c>
      <c r="W13" s="150">
        <f t="shared" si="4"/>
        <v>966.6666666666666</v>
      </c>
      <c r="X13" s="150">
        <f t="shared" si="4"/>
        <v>966.6666666666666</v>
      </c>
      <c r="Y13" s="150">
        <f t="shared" si="4"/>
        <v>966.6666666666666</v>
      </c>
      <c r="Z13" s="150">
        <f aca="true" t="shared" si="5" ref="Z13:Z19">+C13-U13-V13-W13-X13-Y13</f>
        <v>6766.666666666668</v>
      </c>
      <c r="AB13" s="112"/>
      <c r="AD13" s="112"/>
      <c r="AH13" s="120"/>
    </row>
    <row r="14" spans="2:34" ht="18.75" customHeight="1">
      <c r="B14" s="574"/>
      <c r="C14" s="168">
        <v>6325</v>
      </c>
      <c r="D14" s="152">
        <v>915620.68</v>
      </c>
      <c r="E14" s="113">
        <f t="shared" si="0"/>
        <v>76301.72333333334</v>
      </c>
      <c r="F14" s="113"/>
      <c r="G14" s="113">
        <f t="shared" si="1"/>
        <v>76301.72333333334</v>
      </c>
      <c r="H14" s="113">
        <f t="shared" si="2"/>
        <v>76301.72333333334</v>
      </c>
      <c r="I14" s="113">
        <f t="shared" si="2"/>
        <v>76301.72333333334</v>
      </c>
      <c r="J14" s="113">
        <f t="shared" si="2"/>
        <v>76301.72333333334</v>
      </c>
      <c r="K14" s="10"/>
      <c r="L14" s="10"/>
      <c r="M14" s="10"/>
      <c r="N14" s="150"/>
      <c r="O14" s="150"/>
      <c r="P14" s="150"/>
      <c r="Q14" s="150"/>
      <c r="R14" s="113"/>
      <c r="S14" s="113"/>
      <c r="T14" s="10"/>
      <c r="U14" s="151">
        <f t="shared" si="3"/>
        <v>527.0833333333334</v>
      </c>
      <c r="V14" s="150">
        <f t="shared" si="4"/>
        <v>527.0833333333334</v>
      </c>
      <c r="W14" s="150">
        <f t="shared" si="4"/>
        <v>527.0833333333334</v>
      </c>
      <c r="X14" s="150">
        <f t="shared" si="4"/>
        <v>527.0833333333334</v>
      </c>
      <c r="Y14" s="150">
        <f t="shared" si="4"/>
        <v>527.0833333333334</v>
      </c>
      <c r="Z14" s="150">
        <f t="shared" si="5"/>
        <v>3689.5833333333344</v>
      </c>
      <c r="AH14" s="120"/>
    </row>
    <row r="15" spans="2:34" ht="18.75" customHeight="1">
      <c r="B15" s="574"/>
      <c r="C15" s="168">
        <v>8147.27</v>
      </c>
      <c r="D15" s="152">
        <v>52382.39</v>
      </c>
      <c r="E15" s="113">
        <f t="shared" si="0"/>
        <v>4365.199166666666</v>
      </c>
      <c r="F15" s="113"/>
      <c r="G15" s="113">
        <f t="shared" si="1"/>
        <v>4365.199166666666</v>
      </c>
      <c r="H15" s="113">
        <f t="shared" si="2"/>
        <v>4365.199166666666</v>
      </c>
      <c r="I15" s="113">
        <f t="shared" si="2"/>
        <v>4365.199166666666</v>
      </c>
      <c r="J15" s="113">
        <f t="shared" si="2"/>
        <v>4365.199166666666</v>
      </c>
      <c r="K15" s="10"/>
      <c r="L15" s="10"/>
      <c r="M15" s="10"/>
      <c r="N15" s="150"/>
      <c r="O15" s="150"/>
      <c r="P15" s="150"/>
      <c r="Q15" s="150"/>
      <c r="R15" s="113"/>
      <c r="S15" s="113"/>
      <c r="T15" s="10"/>
      <c r="U15" s="151">
        <f t="shared" si="3"/>
        <v>678.9391666666667</v>
      </c>
      <c r="V15" s="150">
        <f t="shared" si="4"/>
        <v>678.9391666666667</v>
      </c>
      <c r="W15" s="150">
        <f t="shared" si="4"/>
        <v>678.9391666666667</v>
      </c>
      <c r="X15" s="150">
        <f t="shared" si="4"/>
        <v>678.9391666666667</v>
      </c>
      <c r="Y15" s="150">
        <f t="shared" si="4"/>
        <v>678.9391666666667</v>
      </c>
      <c r="Z15" s="150">
        <f t="shared" si="5"/>
        <v>4752.574166666665</v>
      </c>
      <c r="AD15" s="5"/>
      <c r="AH15" s="120"/>
    </row>
    <row r="16" spans="2:34" ht="18.75" customHeight="1">
      <c r="B16" s="574"/>
      <c r="C16" s="168">
        <v>46400</v>
      </c>
      <c r="D16" s="152">
        <v>33243.28</v>
      </c>
      <c r="E16" s="113">
        <f t="shared" si="0"/>
        <v>2770.273333333333</v>
      </c>
      <c r="F16" s="113"/>
      <c r="G16" s="113">
        <f t="shared" si="1"/>
        <v>2770.273333333333</v>
      </c>
      <c r="H16" s="113">
        <f t="shared" si="2"/>
        <v>2770.273333333333</v>
      </c>
      <c r="I16" s="113">
        <f t="shared" si="2"/>
        <v>2770.273333333333</v>
      </c>
      <c r="J16" s="113">
        <f t="shared" si="2"/>
        <v>2770.273333333333</v>
      </c>
      <c r="K16" s="10"/>
      <c r="L16" s="10"/>
      <c r="M16" s="10"/>
      <c r="N16" s="150"/>
      <c r="O16" s="150"/>
      <c r="P16" s="150"/>
      <c r="Q16" s="150"/>
      <c r="R16" s="113"/>
      <c r="S16" s="113"/>
      <c r="T16" s="10"/>
      <c r="U16" s="151">
        <f t="shared" si="3"/>
        <v>3866.6666666666665</v>
      </c>
      <c r="V16" s="150">
        <f t="shared" si="4"/>
        <v>3866.6666666666665</v>
      </c>
      <c r="W16" s="150">
        <f t="shared" si="4"/>
        <v>3866.6666666666665</v>
      </c>
      <c r="X16" s="150">
        <f t="shared" si="4"/>
        <v>3866.6666666666665</v>
      </c>
      <c r="Y16" s="150">
        <f t="shared" si="4"/>
        <v>3866.6666666666665</v>
      </c>
      <c r="Z16" s="150">
        <f t="shared" si="5"/>
        <v>27066.66666666667</v>
      </c>
      <c r="AH16" s="120"/>
    </row>
    <row r="17" spans="2:34" ht="18.75" customHeight="1">
      <c r="B17" s="574"/>
      <c r="C17" s="168">
        <v>926987.53</v>
      </c>
      <c r="D17" s="152">
        <v>46400</v>
      </c>
      <c r="E17" s="113">
        <f t="shared" si="0"/>
        <v>3866.6666666666665</v>
      </c>
      <c r="F17" s="113"/>
      <c r="G17" s="113">
        <f t="shared" si="1"/>
        <v>3866.6666666666665</v>
      </c>
      <c r="H17" s="113">
        <f t="shared" si="2"/>
        <v>3866.6666666666665</v>
      </c>
      <c r="I17" s="113">
        <f t="shared" si="2"/>
        <v>3866.6666666666665</v>
      </c>
      <c r="J17" s="113">
        <f t="shared" si="2"/>
        <v>3866.6666666666665</v>
      </c>
      <c r="K17" s="10"/>
      <c r="L17" s="10"/>
      <c r="M17" s="10"/>
      <c r="N17" s="150"/>
      <c r="O17" s="150"/>
      <c r="P17" s="150"/>
      <c r="Q17" s="150"/>
      <c r="R17" s="113"/>
      <c r="S17" s="113"/>
      <c r="T17" s="10"/>
      <c r="U17" s="151">
        <f t="shared" si="3"/>
        <v>77248.96083333333</v>
      </c>
      <c r="V17" s="150">
        <f t="shared" si="4"/>
        <v>77248.96083333333</v>
      </c>
      <c r="W17" s="150">
        <f t="shared" si="4"/>
        <v>77248.96083333333</v>
      </c>
      <c r="X17" s="150">
        <f t="shared" si="4"/>
        <v>77248.96083333333</v>
      </c>
      <c r="Y17" s="150">
        <f t="shared" si="4"/>
        <v>77248.96083333333</v>
      </c>
      <c r="Z17" s="150">
        <f t="shared" si="5"/>
        <v>540742.7258333334</v>
      </c>
      <c r="AH17" s="120"/>
    </row>
    <row r="18" spans="2:34" ht="18.75" customHeight="1">
      <c r="B18" s="574"/>
      <c r="C18" s="168">
        <v>2667911.54</v>
      </c>
      <c r="D18" s="152">
        <v>11600</v>
      </c>
      <c r="E18" s="113">
        <f t="shared" si="0"/>
        <v>966.6666666666666</v>
      </c>
      <c r="F18" s="113"/>
      <c r="G18" s="113">
        <f t="shared" si="1"/>
        <v>966.6666666666666</v>
      </c>
      <c r="H18" s="113">
        <f t="shared" si="2"/>
        <v>966.6666666666666</v>
      </c>
      <c r="I18" s="113">
        <f t="shared" si="2"/>
        <v>966.6666666666666</v>
      </c>
      <c r="J18" s="113">
        <f t="shared" si="2"/>
        <v>966.6666666666666</v>
      </c>
      <c r="K18" s="129"/>
      <c r="L18" s="129"/>
      <c r="M18" s="129"/>
      <c r="N18" s="150"/>
      <c r="O18" s="150"/>
      <c r="P18" s="150"/>
      <c r="Q18" s="150"/>
      <c r="R18" s="113"/>
      <c r="S18" s="113"/>
      <c r="T18" s="129"/>
      <c r="U18" s="151">
        <f t="shared" si="3"/>
        <v>222325.96166666667</v>
      </c>
      <c r="V18" s="150">
        <f t="shared" si="4"/>
        <v>222325.96166666667</v>
      </c>
      <c r="W18" s="150">
        <f t="shared" si="4"/>
        <v>222325.96166666667</v>
      </c>
      <c r="X18" s="150">
        <f t="shared" si="4"/>
        <v>222325.96166666667</v>
      </c>
      <c r="Y18" s="150">
        <f t="shared" si="4"/>
        <v>222325.96166666667</v>
      </c>
      <c r="Z18" s="150">
        <f t="shared" si="5"/>
        <v>1556281.7316666662</v>
      </c>
      <c r="AB18" s="112"/>
      <c r="AH18" s="120"/>
    </row>
    <row r="19" spans="2:34" ht="18.75" customHeight="1">
      <c r="B19" s="575"/>
      <c r="C19" s="167">
        <v>436422.15</v>
      </c>
      <c r="D19" s="169"/>
      <c r="E19" s="150"/>
      <c r="F19" s="150"/>
      <c r="G19" s="150"/>
      <c r="H19" s="150"/>
      <c r="I19" s="150"/>
      <c r="J19" s="150"/>
      <c r="K19" s="170"/>
      <c r="L19" s="170"/>
      <c r="M19" s="170"/>
      <c r="N19" s="150"/>
      <c r="O19" s="150"/>
      <c r="P19" s="150"/>
      <c r="Q19" s="150"/>
      <c r="R19" s="150"/>
      <c r="S19" s="150"/>
      <c r="T19" s="170"/>
      <c r="U19" s="151">
        <f t="shared" si="3"/>
        <v>36368.512500000004</v>
      </c>
      <c r="V19" s="150">
        <f t="shared" si="4"/>
        <v>36368.512500000004</v>
      </c>
      <c r="W19" s="150">
        <f t="shared" si="4"/>
        <v>36368.512500000004</v>
      </c>
      <c r="X19" s="150">
        <f t="shared" si="4"/>
        <v>36368.512500000004</v>
      </c>
      <c r="Y19" s="150">
        <f t="shared" si="4"/>
        <v>36368.512500000004</v>
      </c>
      <c r="Z19" s="150">
        <f t="shared" si="5"/>
        <v>254579.58749999997</v>
      </c>
      <c r="AH19" s="120"/>
    </row>
    <row r="20" spans="2:34" ht="17.25" customHeight="1">
      <c r="B20" s="153" t="s">
        <v>7</v>
      </c>
      <c r="C20" s="164">
        <f>SUM(C12:C19)</f>
        <v>4156175.88</v>
      </c>
      <c r="D20" s="154">
        <f>SUM(D12:D18)</f>
        <v>1360842.38</v>
      </c>
      <c r="E20" s="154">
        <f aca="true" t="shared" si="6" ref="E20:P20">SUM(E12:E18)</f>
        <v>113403.53166666669</v>
      </c>
      <c r="F20" s="154">
        <f t="shared" si="6"/>
        <v>0</v>
      </c>
      <c r="G20" s="154">
        <f t="shared" si="6"/>
        <v>113403.53166666669</v>
      </c>
      <c r="H20" s="154">
        <f t="shared" si="6"/>
        <v>113403.53166666669</v>
      </c>
      <c r="I20" s="154">
        <f t="shared" si="6"/>
        <v>113403.53166666669</v>
      </c>
      <c r="J20" s="154">
        <f t="shared" si="6"/>
        <v>113403.53166666669</v>
      </c>
      <c r="K20" s="154">
        <f t="shared" si="6"/>
        <v>0</v>
      </c>
      <c r="L20" s="154">
        <f t="shared" si="6"/>
        <v>0</v>
      </c>
      <c r="M20" s="154">
        <f t="shared" si="6"/>
        <v>0</v>
      </c>
      <c r="N20" s="154">
        <f t="shared" si="6"/>
        <v>0</v>
      </c>
      <c r="O20" s="154">
        <f t="shared" si="6"/>
        <v>0</v>
      </c>
      <c r="P20" s="154">
        <f t="shared" si="6"/>
        <v>0</v>
      </c>
      <c r="Q20" s="154">
        <f>SUM(Q12:Q18)-0.01+0.01</f>
        <v>0</v>
      </c>
      <c r="R20" s="154">
        <f>SUM(R12:R18)</f>
        <v>0</v>
      </c>
      <c r="S20" s="154">
        <f>SUM(S12:S18)</f>
        <v>0</v>
      </c>
      <c r="T20" s="154">
        <f>SUM(T12:T18)</f>
        <v>0</v>
      </c>
      <c r="U20" s="154">
        <f aca="true" t="shared" si="7" ref="U20:Z20">SUM(U12:U19)</f>
        <v>346347.99000000005</v>
      </c>
      <c r="V20" s="154">
        <f t="shared" si="7"/>
        <v>346347.99000000005</v>
      </c>
      <c r="W20" s="154">
        <f t="shared" si="7"/>
        <v>346347.99000000005</v>
      </c>
      <c r="X20" s="154">
        <f t="shared" si="7"/>
        <v>346347.99000000005</v>
      </c>
      <c r="Y20" s="154">
        <f t="shared" si="7"/>
        <v>346347.99000000005</v>
      </c>
      <c r="Z20" s="171">
        <f t="shared" si="7"/>
        <v>2424435.9299999997</v>
      </c>
      <c r="AB20" s="5"/>
      <c r="AC20" s="5"/>
      <c r="AD20" s="5"/>
      <c r="AH20" s="1"/>
    </row>
    <row r="21" spans="2:26" ht="18" customHeight="1">
      <c r="B21" s="155" t="s">
        <v>34</v>
      </c>
      <c r="C21" s="156"/>
      <c r="D21" s="156"/>
      <c r="E21" s="157"/>
      <c r="F21" s="157"/>
      <c r="G21" s="158"/>
      <c r="H21" s="158"/>
      <c r="I21" s="158"/>
      <c r="J21" s="158"/>
      <c r="K21" s="158"/>
      <c r="L21" s="158"/>
      <c r="M21" s="158"/>
      <c r="N21" s="158"/>
      <c r="O21" s="172"/>
      <c r="P21" s="172"/>
      <c r="Q21" s="172"/>
      <c r="R21" s="172"/>
      <c r="S21" s="172">
        <f>+S20+T20+U20+V20+W20+X20+Y20-0.01</f>
        <v>1731739.9400000002</v>
      </c>
      <c r="T21" s="172"/>
      <c r="U21" s="172"/>
      <c r="V21" s="172"/>
      <c r="W21" s="172"/>
      <c r="X21" s="172"/>
      <c r="Y21" s="172"/>
      <c r="Z21" s="173">
        <f>+U20+V20+W20+X20+Y20</f>
        <v>1731739.9500000002</v>
      </c>
    </row>
    <row r="22" spans="4:30" ht="12.75">
      <c r="D22" s="5"/>
      <c r="T22" s="5"/>
      <c r="AA22" s="5"/>
      <c r="AB22" s="112"/>
      <c r="AD22" s="112"/>
    </row>
    <row r="23" spans="2:30" ht="40.5" customHeight="1">
      <c r="B23" s="159"/>
      <c r="C23" s="159"/>
      <c r="D23" s="159"/>
      <c r="E23" s="159"/>
      <c r="F23" s="159"/>
      <c r="G23" s="159"/>
      <c r="J23" s="1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16"/>
      <c r="AA23" s="5"/>
      <c r="AD23" s="3"/>
    </row>
    <row r="24" spans="2:27" ht="14.25" customHeight="1">
      <c r="B24" s="576" t="s">
        <v>81</v>
      </c>
      <c r="C24" s="577"/>
      <c r="D24" s="578"/>
      <c r="E24" s="579" t="s">
        <v>82</v>
      </c>
      <c r="F24" s="580"/>
      <c r="G24" s="5"/>
      <c r="I24" s="160"/>
      <c r="J24" s="1"/>
      <c r="K24" s="561" t="s">
        <v>82</v>
      </c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"/>
    </row>
    <row r="25" spans="2:30" ht="21.75" customHeight="1">
      <c r="B25" s="551" t="s">
        <v>80</v>
      </c>
      <c r="C25" s="535"/>
      <c r="D25" s="552"/>
      <c r="E25" s="581">
        <f>+D20</f>
        <v>1360842.38</v>
      </c>
      <c r="F25" s="582"/>
      <c r="G25" s="5"/>
      <c r="H25" s="7"/>
      <c r="I25" s="7"/>
      <c r="J25" s="7"/>
      <c r="K25" s="565">
        <f>+C20</f>
        <v>4156175.88</v>
      </c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  <c r="AD25" s="112"/>
    </row>
    <row r="26" spans="2:30" ht="22.5" customHeight="1">
      <c r="B26" s="583" t="s">
        <v>86</v>
      </c>
      <c r="C26" s="567"/>
      <c r="D26" s="584"/>
      <c r="E26" s="581">
        <f>+Z21</f>
        <v>1731739.9500000002</v>
      </c>
      <c r="F26" s="582"/>
      <c r="G26" s="5"/>
      <c r="I26" s="160"/>
      <c r="J26" s="160"/>
      <c r="K26" s="585">
        <f>+Z21</f>
        <v>1731739.9500000002</v>
      </c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6"/>
      <c r="Y26" s="586"/>
      <c r="Z26" s="587"/>
      <c r="AD26" s="112"/>
    </row>
    <row r="27" spans="2:28" ht="30" customHeight="1">
      <c r="B27" s="588" t="s">
        <v>87</v>
      </c>
      <c r="C27" s="589"/>
      <c r="D27" s="590"/>
      <c r="E27" s="591">
        <f>+E25-E26</f>
        <v>-370897.5700000003</v>
      </c>
      <c r="F27" s="592"/>
      <c r="G27" s="5"/>
      <c r="I27" s="7"/>
      <c r="J27" s="1"/>
      <c r="K27" s="593">
        <f>+K25-K26</f>
        <v>2424435.9299999997</v>
      </c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3"/>
      <c r="AB27" s="174"/>
    </row>
    <row r="28" spans="8:28" ht="35.25" customHeight="1">
      <c r="H28" s="114"/>
      <c r="J28" s="1"/>
      <c r="L28" s="594"/>
      <c r="M28" s="594"/>
      <c r="N28" s="115"/>
      <c r="R28" s="595">
        <f>+S21</f>
        <v>1731739.9400000002</v>
      </c>
      <c r="S28" s="595"/>
      <c r="AA28" s="3"/>
      <c r="AB28" s="112"/>
    </row>
    <row r="29" spans="9:28" ht="27" customHeight="1">
      <c r="I29" s="7"/>
      <c r="J29" s="7"/>
      <c r="K29" s="161"/>
      <c r="L29" s="596"/>
      <c r="M29" s="596"/>
      <c r="N29" s="162"/>
      <c r="O29" s="161"/>
      <c r="P29" s="161"/>
      <c r="Q29" s="161"/>
      <c r="R29" s="597">
        <f>+R27-R28-0.01</f>
        <v>-1731739.9500000002</v>
      </c>
      <c r="S29" s="597"/>
      <c r="AA29" s="3"/>
      <c r="AB29" s="112"/>
    </row>
    <row r="30" ht="15">
      <c r="AA30" s="163"/>
    </row>
    <row r="31" ht="12.75" customHeight="1"/>
    <row r="32" ht="12.75" customHeight="1"/>
    <row r="43" spans="47:51" ht="13.5" thickBot="1">
      <c r="AU43" s="8"/>
      <c r="AV43" s="8"/>
      <c r="AW43" s="8"/>
      <c r="AX43" s="8"/>
      <c r="AY43" s="8"/>
    </row>
    <row r="44" spans="1:51" ht="12.75">
      <c r="A44" s="250" t="s">
        <v>49</v>
      </c>
      <c r="B44" s="251"/>
      <c r="C44" s="251"/>
      <c r="D44" s="251"/>
      <c r="E44" s="251"/>
      <c r="F44" s="251"/>
      <c r="G44" s="255" t="e">
        <f>+#REF!</f>
        <v>#REF!</v>
      </c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598">
        <f>+'Dep. Periodo 2021'!K40</f>
        <v>4462562.196966667</v>
      </c>
      <c r="Y44" s="599"/>
      <c r="AU44" s="8"/>
      <c r="AV44" s="8"/>
      <c r="AW44" s="8"/>
      <c r="AX44" s="8"/>
      <c r="AY44" s="8"/>
    </row>
    <row r="45" spans="1:51" ht="12.75">
      <c r="A45" s="252" t="s">
        <v>51</v>
      </c>
      <c r="B45" s="253"/>
      <c r="C45" s="253"/>
      <c r="D45" s="253"/>
      <c r="E45" s="253"/>
      <c r="F45" s="253"/>
      <c r="G45" s="254" t="e">
        <f>+#REF!</f>
        <v>#REF!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600">
        <f>+'Dep. Periodo 2021'!K43</f>
        <v>295196.48480000003</v>
      </c>
      <c r="Y45" s="601"/>
      <c r="AU45" s="8"/>
      <c r="AV45" s="8"/>
      <c r="AW45" s="8"/>
      <c r="AX45" s="8"/>
      <c r="AY45" s="8"/>
    </row>
    <row r="46" spans="1:57" ht="22.5" customHeight="1" thickBot="1">
      <c r="A46" s="527" t="s">
        <v>83</v>
      </c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28"/>
      <c r="N46" s="528"/>
      <c r="O46" s="528"/>
      <c r="P46" s="528"/>
      <c r="Q46" s="528"/>
      <c r="R46" s="528"/>
      <c r="S46" s="528"/>
      <c r="T46" s="528"/>
      <c r="U46" s="528"/>
      <c r="V46" s="528"/>
      <c r="W46" s="528"/>
      <c r="X46" s="529">
        <f>SUM(X44:Y45)</f>
        <v>4757758.6817666665</v>
      </c>
      <c r="Y46" s="530"/>
      <c r="Z46" s="602" t="s">
        <v>30</v>
      </c>
      <c r="AA46" s="602"/>
      <c r="AB46" s="602"/>
      <c r="AC46" s="602"/>
      <c r="AD46" s="602"/>
      <c r="AE46" s="602"/>
      <c r="AF46" s="602"/>
      <c r="AG46" s="602"/>
      <c r="AH46" s="602"/>
      <c r="AI46" s="602"/>
      <c r="AJ46" s="602"/>
      <c r="AK46" s="602"/>
      <c r="AL46" s="602"/>
      <c r="AM46" s="602"/>
      <c r="AN46" s="602"/>
      <c r="AO46" s="602"/>
      <c r="AP46" s="602"/>
      <c r="AQ46" s="571" t="s">
        <v>30</v>
      </c>
      <c r="AR46" s="571"/>
      <c r="AS46" s="571"/>
      <c r="AT46" s="571"/>
      <c r="AU46" s="571"/>
      <c r="AV46" s="571"/>
      <c r="AW46" s="571"/>
      <c r="AX46" s="571"/>
      <c r="AY46" s="571"/>
      <c r="AZ46" s="571"/>
      <c r="BA46" s="571"/>
      <c r="BB46" s="571"/>
      <c r="BC46" s="571"/>
      <c r="BD46" s="193"/>
      <c r="BE46" s="193"/>
    </row>
    <row r="47" spans="26:57" ht="30" customHeight="1">
      <c r="Z47" s="602" t="s">
        <v>90</v>
      </c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2"/>
      <c r="AL47" s="602"/>
      <c r="AM47" s="602"/>
      <c r="AN47" s="602"/>
      <c r="AO47" s="602"/>
      <c r="AP47" s="602"/>
      <c r="AQ47" s="571" t="s">
        <v>85</v>
      </c>
      <c r="AR47" s="571"/>
      <c r="AS47" s="571"/>
      <c r="AT47" s="571"/>
      <c r="AU47" s="571"/>
      <c r="AV47" s="571"/>
      <c r="AW47" s="571"/>
      <c r="AX47" s="571"/>
      <c r="AY47" s="571"/>
      <c r="AZ47" s="571"/>
      <c r="BA47" s="571"/>
      <c r="BB47" s="571"/>
      <c r="BC47" s="571"/>
      <c r="BD47" s="193"/>
      <c r="BE47" s="193"/>
    </row>
    <row r="48" spans="4:57" ht="15.75">
      <c r="D48" s="8"/>
      <c r="E48" s="8"/>
      <c r="F48" s="8"/>
      <c r="G48" s="8"/>
      <c r="H48" s="8"/>
      <c r="Z48" s="572" t="s">
        <v>31</v>
      </c>
      <c r="AA48" s="572"/>
      <c r="AB48" s="572"/>
      <c r="AC48" s="572"/>
      <c r="AD48" s="572"/>
      <c r="AE48" s="572"/>
      <c r="AF48" s="572"/>
      <c r="AG48" s="572"/>
      <c r="AH48" s="572"/>
      <c r="AI48" s="572"/>
      <c r="AJ48" s="572"/>
      <c r="AK48" s="572"/>
      <c r="AL48" s="572"/>
      <c r="AM48" s="572"/>
      <c r="AN48" s="572"/>
      <c r="AO48" s="572"/>
      <c r="AP48" s="572"/>
      <c r="AQ48" s="572" t="s">
        <v>31</v>
      </c>
      <c r="AR48" s="572"/>
      <c r="AS48" s="572"/>
      <c r="AT48" s="572"/>
      <c r="AU48" s="572"/>
      <c r="AV48" s="572"/>
      <c r="AW48" s="572"/>
      <c r="AX48" s="572"/>
      <c r="AY48" s="572"/>
      <c r="AZ48" s="572"/>
      <c r="BA48" s="572"/>
      <c r="BB48" s="572"/>
      <c r="BC48" s="572"/>
      <c r="BD48" s="194"/>
      <c r="BE48" s="194"/>
    </row>
    <row r="50" spans="4:8" ht="12.75">
      <c r="D50" s="8"/>
      <c r="E50" s="8"/>
      <c r="F50" s="8"/>
      <c r="G50" s="8"/>
      <c r="H50" s="8"/>
    </row>
    <row r="51" spans="27:61" ht="15.75" customHeight="1" thickBot="1"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BH51" s="352" t="s">
        <v>424</v>
      </c>
      <c r="BI51" s="352" t="s">
        <v>82</v>
      </c>
    </row>
    <row r="52" spans="27:61" ht="15.75" customHeight="1" thickBot="1">
      <c r="AA52" s="180" t="e">
        <f>#REF!</f>
        <v>#REF!</v>
      </c>
      <c r="AB52" s="181" t="e">
        <f>#REF!</f>
        <v>#REF!</v>
      </c>
      <c r="AC52" s="181" t="e">
        <f>#REF!</f>
        <v>#REF!</v>
      </c>
      <c r="AD52" s="181" t="e">
        <f>#REF!</f>
        <v>#REF!</v>
      </c>
      <c r="AE52" s="181" t="e">
        <f>#REF!</f>
        <v>#REF!</v>
      </c>
      <c r="AF52" s="181" t="e">
        <f>#REF!</f>
        <v>#REF!</v>
      </c>
      <c r="AG52" s="181" t="e">
        <f>#REF!</f>
        <v>#REF!</v>
      </c>
      <c r="AH52" s="181" t="e">
        <f>#REF!</f>
        <v>#REF!</v>
      </c>
      <c r="AI52" s="181" t="e">
        <f>#REF!</f>
        <v>#REF!</v>
      </c>
      <c r="AJ52" s="181" t="e">
        <f>#REF!</f>
        <v>#REF!</v>
      </c>
      <c r="AK52" s="181" t="e">
        <f>#REF!</f>
        <v>#REF!</v>
      </c>
      <c r="AL52" s="181" t="e">
        <f>#REF!</f>
        <v>#REF!</v>
      </c>
      <c r="AM52" s="181" t="e">
        <f>#REF!</f>
        <v>#REF!</v>
      </c>
      <c r="AN52" s="182" t="e">
        <f>#REF!</f>
        <v>#REF!</v>
      </c>
      <c r="BH52" s="93" t="s">
        <v>420</v>
      </c>
      <c r="BI52" s="344" t="e">
        <f>+#REF!+#REF!</f>
        <v>#REF!</v>
      </c>
    </row>
    <row r="53" spans="27:61" ht="15">
      <c r="AA53" s="150" t="e">
        <f>+#REF!</f>
        <v>#REF!</v>
      </c>
      <c r="AB53" s="150" t="e">
        <f>#REF!</f>
        <v>#REF!</v>
      </c>
      <c r="AC53" s="150" t="e">
        <f>#REF!</f>
        <v>#REF!</v>
      </c>
      <c r="AD53" s="150" t="e">
        <f>#REF!</f>
        <v>#REF!</v>
      </c>
      <c r="AE53" s="10" t="e">
        <f>#REF!</f>
        <v>#REF!</v>
      </c>
      <c r="AF53" s="10" t="e">
        <f>#REF!</f>
        <v>#REF!</v>
      </c>
      <c r="AG53" s="10" t="e">
        <f>#REF!</f>
        <v>#REF!</v>
      </c>
      <c r="AH53" s="150" t="e">
        <f>#REF!</f>
        <v>#REF!</v>
      </c>
      <c r="AI53" s="150" t="e">
        <f>#REF!</f>
        <v>#REF!</v>
      </c>
      <c r="AJ53" s="150" t="e">
        <f>#REF!</f>
        <v>#REF!</v>
      </c>
      <c r="AK53" s="150" t="e">
        <f>#REF!</f>
        <v>#REF!</v>
      </c>
      <c r="AL53" s="150" t="e">
        <f>#REF!</f>
        <v>#REF!</v>
      </c>
      <c r="AM53" s="150" t="e">
        <f>#REF!</f>
        <v>#REF!</v>
      </c>
      <c r="AN53" s="184" t="e">
        <f>#REF!</f>
        <v>#REF!</v>
      </c>
      <c r="AR53" s="179" t="e">
        <f>#REF!</f>
        <v>#REF!</v>
      </c>
      <c r="AS53" s="180" t="e">
        <f>#REF!</f>
        <v>#REF!</v>
      </c>
      <c r="AT53" s="181" t="e">
        <f>#REF!</f>
        <v>#REF!</v>
      </c>
      <c r="AU53" s="181" t="e">
        <f>#REF!</f>
        <v>#REF!</v>
      </c>
      <c r="AV53" s="181" t="e">
        <f>#REF!</f>
        <v>#REF!</v>
      </c>
      <c r="AW53" s="181" t="e">
        <f>#REF!</f>
        <v>#REF!</v>
      </c>
      <c r="AX53" s="181" t="e">
        <f>#REF!</f>
        <v>#REF!</v>
      </c>
      <c r="AY53" s="181" t="e">
        <f>#REF!</f>
        <v>#REF!</v>
      </c>
      <c r="AZ53" s="181" t="e">
        <f>#REF!</f>
        <v>#REF!</v>
      </c>
      <c r="BA53" s="182" t="e">
        <f>#REF!</f>
        <v>#REF!</v>
      </c>
      <c r="BH53" s="93" t="s">
        <v>421</v>
      </c>
      <c r="BI53" s="344">
        <f>+BA87</f>
        <v>1533714.2719166668</v>
      </c>
    </row>
    <row r="54" spans="27:61" ht="18" customHeight="1" thickBot="1">
      <c r="AA54" s="154" t="e">
        <f>#REF!</f>
        <v>#REF!</v>
      </c>
      <c r="AB54" s="154" t="e">
        <f>#REF!</f>
        <v>#REF!</v>
      </c>
      <c r="AC54" s="154" t="e">
        <f>#REF!</f>
        <v>#REF!</v>
      </c>
      <c r="AD54" s="154" t="e">
        <f>#REF!</f>
        <v>#REF!</v>
      </c>
      <c r="AE54" s="154" t="e">
        <f>#REF!</f>
        <v>#REF!</v>
      </c>
      <c r="AF54" s="154" t="e">
        <f>#REF!</f>
        <v>#REF!</v>
      </c>
      <c r="AG54" s="154" t="e">
        <f>#REF!</f>
        <v>#REF!</v>
      </c>
      <c r="AH54" s="154" t="e">
        <f>#REF!</f>
        <v>#REF!</v>
      </c>
      <c r="AI54" s="154" t="e">
        <f>#REF!</f>
        <v>#REF!</v>
      </c>
      <c r="AJ54" s="154" t="e">
        <f>#REF!</f>
        <v>#REF!</v>
      </c>
      <c r="AK54" s="154" t="e">
        <f>#REF!</f>
        <v>#REF!</v>
      </c>
      <c r="AL54" s="154" t="e">
        <f>#REF!</f>
        <v>#REF!</v>
      </c>
      <c r="AM54" s="154" t="e">
        <f>#REF!</f>
        <v>#REF!</v>
      </c>
      <c r="AN54" s="186" t="e">
        <f>#REF!</f>
        <v>#REF!</v>
      </c>
      <c r="AR54" s="531">
        <v>44197</v>
      </c>
      <c r="AS54" s="151" t="e">
        <f>#REF!</f>
        <v>#REF!</v>
      </c>
      <c r="AT54" s="151" t="e">
        <f>#REF!</f>
        <v>#REF!</v>
      </c>
      <c r="AU54" s="150" t="e">
        <f>#REF!</f>
        <v>#REF!</v>
      </c>
      <c r="AV54" s="150" t="e">
        <f>#REF!</f>
        <v>#REF!</v>
      </c>
      <c r="AW54" s="150" t="e">
        <f>#REF!</f>
        <v>#REF!</v>
      </c>
      <c r="AX54" s="150" t="e">
        <f>#REF!</f>
        <v>#REF!</v>
      </c>
      <c r="AY54" s="150" t="e">
        <f>#REF!</f>
        <v>#REF!</v>
      </c>
      <c r="AZ54" s="150" t="e">
        <f>#REF!</f>
        <v>#REF!</v>
      </c>
      <c r="BA54" s="195" t="e">
        <f>SUM(AT54:AZ54)</f>
        <v>#REF!</v>
      </c>
      <c r="BC54" s="3" t="e">
        <f>+AS54/7</f>
        <v>#REF!</v>
      </c>
      <c r="BH54" s="93" t="s">
        <v>80</v>
      </c>
      <c r="BI54" s="344" t="e">
        <f>+BA62</f>
        <v>#REF!</v>
      </c>
    </row>
    <row r="55" spans="4:61" ht="15.75" thickBot="1">
      <c r="D55" s="179" t="s">
        <v>32</v>
      </c>
      <c r="E55" s="180" t="s">
        <v>88</v>
      </c>
      <c r="F55" s="181">
        <v>44197</v>
      </c>
      <c r="G55" s="181">
        <v>44228</v>
      </c>
      <c r="H55" s="181">
        <v>44256</v>
      </c>
      <c r="I55" s="181">
        <v>44287</v>
      </c>
      <c r="J55" s="181">
        <v>44317</v>
      </c>
      <c r="K55" s="181">
        <v>44348</v>
      </c>
      <c r="L55" s="181">
        <v>44378</v>
      </c>
      <c r="M55" s="181">
        <v>44409</v>
      </c>
      <c r="N55" s="181">
        <v>44440</v>
      </c>
      <c r="O55" s="181">
        <v>44470</v>
      </c>
      <c r="P55" s="181">
        <v>44501</v>
      </c>
      <c r="Q55" s="181">
        <v>44531</v>
      </c>
      <c r="R55" s="182" t="s">
        <v>83</v>
      </c>
      <c r="AA55" s="526"/>
      <c r="AB55" s="526"/>
      <c r="AC55" s="189"/>
      <c r="AD55" s="189" t="e">
        <f>#REF!</f>
        <v>#REF!</v>
      </c>
      <c r="AE55" s="190" t="e">
        <f>#REF!</f>
        <v>#REF!</v>
      </c>
      <c r="AF55" s="190" t="e">
        <f>#REF!</f>
        <v>#REF!</v>
      </c>
      <c r="AG55" s="190" t="e">
        <f>#REF!</f>
        <v>#REF!</v>
      </c>
      <c r="AH55" s="190" t="e">
        <f>#REF!</f>
        <v>#REF!</v>
      </c>
      <c r="AI55" s="191" t="e">
        <f>#REF!</f>
        <v>#REF!</v>
      </c>
      <c r="AJ55" s="191" t="e">
        <f>#REF!</f>
        <v>#REF!</v>
      </c>
      <c r="AK55" s="191" t="e">
        <f>#REF!</f>
        <v>#REF!</v>
      </c>
      <c r="AL55" s="191" t="e">
        <f>#REF!</f>
        <v>#REF!</v>
      </c>
      <c r="AM55" s="191" t="e">
        <f>#REF!</f>
        <v>#REF!</v>
      </c>
      <c r="AN55" s="192" t="e">
        <f>#REF!</f>
        <v>#REF!</v>
      </c>
      <c r="AR55" s="532"/>
      <c r="AS55" s="151" t="e">
        <f>#REF!</f>
        <v>#REF!</v>
      </c>
      <c r="AT55" s="151" t="e">
        <f>#REF!</f>
        <v>#REF!</v>
      </c>
      <c r="AU55" s="113" t="e">
        <f>#REF!</f>
        <v>#REF!</v>
      </c>
      <c r="AV55" s="113" t="e">
        <f>#REF!</f>
        <v>#REF!</v>
      </c>
      <c r="AW55" s="113" t="e">
        <f>#REF!</f>
        <v>#REF!</v>
      </c>
      <c r="AX55" s="113" t="e">
        <f>#REF!</f>
        <v>#REF!</v>
      </c>
      <c r="AY55" s="113" t="e">
        <f>#REF!</f>
        <v>#REF!</v>
      </c>
      <c r="AZ55" s="113" t="e">
        <f>#REF!</f>
        <v>#REF!</v>
      </c>
      <c r="BA55" s="195" t="e">
        <f aca="true" t="shared" si="8" ref="BA55:BA61">SUM(AT55:AZ55)</f>
        <v>#REF!</v>
      </c>
      <c r="BC55" s="3" t="e">
        <f aca="true" t="shared" si="9" ref="BC55:BC61">+AS55/7</f>
        <v>#REF!</v>
      </c>
      <c r="BH55" s="359" t="s">
        <v>422</v>
      </c>
      <c r="BI55" s="358" t="e">
        <f>SUM(BI52:BI54)</f>
        <v>#REF!</v>
      </c>
    </row>
    <row r="56" spans="4:55" ht="15">
      <c r="D56" s="183">
        <v>44197</v>
      </c>
      <c r="E56" s="150">
        <v>6134857.103</v>
      </c>
      <c r="F56" s="150">
        <f>+E56/12</f>
        <v>511238.09191666666</v>
      </c>
      <c r="G56" s="150">
        <v>511238.09</v>
      </c>
      <c r="H56" s="150">
        <v>511238.09</v>
      </c>
      <c r="I56" s="10"/>
      <c r="J56" s="10"/>
      <c r="K56" s="10"/>
      <c r="L56" s="150"/>
      <c r="M56" s="150"/>
      <c r="N56" s="150"/>
      <c r="O56" s="150"/>
      <c r="P56" s="150"/>
      <c r="Q56" s="150"/>
      <c r="R56" s="184">
        <f>+E56-F56</f>
        <v>5623619.011083334</v>
      </c>
      <c r="S56" s="3">
        <f>+E56/12</f>
        <v>511238.09191666666</v>
      </c>
      <c r="AB56" s="5"/>
      <c r="AR56" s="532"/>
      <c r="AS56" s="151" t="e">
        <f>#REF!</f>
        <v>#REF!</v>
      </c>
      <c r="AT56" s="151" t="e">
        <f>#REF!</f>
        <v>#REF!</v>
      </c>
      <c r="AU56" s="113" t="e">
        <f>#REF!</f>
        <v>#REF!</v>
      </c>
      <c r="AV56" s="113" t="e">
        <f>#REF!</f>
        <v>#REF!</v>
      </c>
      <c r="AW56" s="113" t="e">
        <f>#REF!</f>
        <v>#REF!</v>
      </c>
      <c r="AX56" s="113" t="e">
        <f>#REF!</f>
        <v>#REF!</v>
      </c>
      <c r="AY56" s="113" t="e">
        <f>#REF!</f>
        <v>#REF!</v>
      </c>
      <c r="AZ56" s="113" t="e">
        <f>#REF!</f>
        <v>#REF!</v>
      </c>
      <c r="BA56" s="195" t="e">
        <f t="shared" si="8"/>
        <v>#REF!</v>
      </c>
      <c r="BC56" s="3" t="e">
        <f t="shared" si="9"/>
        <v>#REF!</v>
      </c>
    </row>
    <row r="57" spans="4:55" ht="15.75" thickBot="1">
      <c r="D57" s="185" t="s">
        <v>7</v>
      </c>
      <c r="E57" s="154">
        <f>SUM(E56)</f>
        <v>6134857.103</v>
      </c>
      <c r="F57" s="154">
        <f aca="true" t="shared" si="10" ref="F57:N57">SUM(F56:F56)</f>
        <v>511238.09191666666</v>
      </c>
      <c r="G57" s="154">
        <f t="shared" si="10"/>
        <v>511238.09</v>
      </c>
      <c r="H57" s="154">
        <f t="shared" si="10"/>
        <v>511238.09</v>
      </c>
      <c r="I57" s="154">
        <f t="shared" si="10"/>
        <v>0</v>
      </c>
      <c r="J57" s="154">
        <f t="shared" si="10"/>
        <v>0</v>
      </c>
      <c r="K57" s="154">
        <f t="shared" si="10"/>
        <v>0</v>
      </c>
      <c r="L57" s="154">
        <f t="shared" si="10"/>
        <v>0</v>
      </c>
      <c r="M57" s="154">
        <f t="shared" si="10"/>
        <v>0</v>
      </c>
      <c r="N57" s="154">
        <f t="shared" si="10"/>
        <v>0</v>
      </c>
      <c r="O57" s="154">
        <f>SUM(O56:O56)-0.01+0.01</f>
        <v>0</v>
      </c>
      <c r="P57" s="154">
        <f>SUM(P56:P56)</f>
        <v>0</v>
      </c>
      <c r="Q57" s="154">
        <f>SUM(Q56:Q56)</f>
        <v>0</v>
      </c>
      <c r="R57" s="186">
        <f>SUM(R56:R56)</f>
        <v>5623619.011083334</v>
      </c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R57" s="532"/>
      <c r="AS57" s="151" t="e">
        <f>#REF!</f>
        <v>#REF!</v>
      </c>
      <c r="AT57" s="151" t="e">
        <f>#REF!</f>
        <v>#REF!</v>
      </c>
      <c r="AU57" s="113" t="e">
        <f>#REF!</f>
        <v>#REF!</v>
      </c>
      <c r="AV57" s="113" t="e">
        <f>#REF!</f>
        <v>#REF!</v>
      </c>
      <c r="AW57" s="113" t="e">
        <f>#REF!</f>
        <v>#REF!</v>
      </c>
      <c r="AX57" s="113" t="e">
        <f>#REF!</f>
        <v>#REF!</v>
      </c>
      <c r="AY57" s="113" t="e">
        <f>#REF!</f>
        <v>#REF!</v>
      </c>
      <c r="AZ57" s="113" t="e">
        <f>#REF!</f>
        <v>#REF!</v>
      </c>
      <c r="BA57" s="195" t="e">
        <f>SUM(AT57:AZ57)</f>
        <v>#REF!</v>
      </c>
      <c r="BC57" s="3" t="e">
        <f t="shared" si="9"/>
        <v>#REF!</v>
      </c>
    </row>
    <row r="58" spans="4:55" ht="15.75" thickBot="1">
      <c r="D58" s="187" t="s">
        <v>34</v>
      </c>
      <c r="E58" s="188"/>
      <c r="F58" s="188"/>
      <c r="G58" s="189"/>
      <c r="H58" s="189"/>
      <c r="I58" s="190"/>
      <c r="J58" s="190"/>
      <c r="K58" s="190"/>
      <c r="L58" s="190"/>
      <c r="M58" s="191"/>
      <c r="N58" s="191"/>
      <c r="O58" s="191"/>
      <c r="P58" s="191"/>
      <c r="Q58" s="191"/>
      <c r="R58" s="192">
        <f>+F57</f>
        <v>511238.09191666666</v>
      </c>
      <c r="AA58" s="549" t="e">
        <f>#REF!</f>
        <v>#REF!</v>
      </c>
      <c r="AB58" s="549" t="e">
        <f>#REF!</f>
        <v>#REF!</v>
      </c>
      <c r="AC58" s="536" t="e">
        <f>#REF!</f>
        <v>#REF!</v>
      </c>
      <c r="AD58" s="537"/>
      <c r="AE58" s="537"/>
      <c r="AF58" s="537"/>
      <c r="AG58" s="537"/>
      <c r="AH58" s="537"/>
      <c r="AI58" s="537"/>
      <c r="AJ58" s="537"/>
      <c r="AK58" s="537"/>
      <c r="AL58" s="537"/>
      <c r="AM58" s="537"/>
      <c r="AN58" s="538"/>
      <c r="AR58" s="532"/>
      <c r="AS58" s="151" t="e">
        <f>#REF!</f>
        <v>#REF!</v>
      </c>
      <c r="AT58" s="151" t="e">
        <f>#REF!</f>
        <v>#REF!</v>
      </c>
      <c r="AU58" s="113" t="e">
        <f>#REF!</f>
        <v>#REF!</v>
      </c>
      <c r="AV58" s="113" t="e">
        <f>#REF!</f>
        <v>#REF!</v>
      </c>
      <c r="AW58" s="113" t="e">
        <f>#REF!</f>
        <v>#REF!</v>
      </c>
      <c r="AX58" s="113" t="e">
        <f>#REF!</f>
        <v>#REF!</v>
      </c>
      <c r="AY58" s="113" t="e">
        <f>#REF!</f>
        <v>#REF!</v>
      </c>
      <c r="AZ58" s="113" t="e">
        <f>#REF!</f>
        <v>#REF!</v>
      </c>
      <c r="BA58" s="195" t="e">
        <f t="shared" si="8"/>
        <v>#REF!</v>
      </c>
      <c r="BC58" s="3" t="e">
        <f t="shared" si="9"/>
        <v>#REF!</v>
      </c>
    </row>
    <row r="59" spans="6:55" ht="15">
      <c r="F59" s="5"/>
      <c r="V59" s="5"/>
      <c r="AA59" s="535" t="e">
        <f>#REF!</f>
        <v>#REF!</v>
      </c>
      <c r="AB59" s="535" t="e">
        <f>#REF!</f>
        <v>#REF!</v>
      </c>
      <c r="AC59" s="539" t="e">
        <f>#REF!</f>
        <v>#REF!</v>
      </c>
      <c r="AD59" s="540"/>
      <c r="AE59" s="540"/>
      <c r="AF59" s="540"/>
      <c r="AG59" s="540"/>
      <c r="AH59" s="540"/>
      <c r="AI59" s="540"/>
      <c r="AJ59" s="540"/>
      <c r="AK59" s="540"/>
      <c r="AL59" s="540"/>
      <c r="AM59" s="540"/>
      <c r="AN59" s="541"/>
      <c r="AR59" s="532"/>
      <c r="AS59" s="151" t="e">
        <f>#REF!</f>
        <v>#REF!</v>
      </c>
      <c r="AT59" s="151" t="e">
        <f>#REF!</f>
        <v>#REF!</v>
      </c>
      <c r="AU59" s="113" t="e">
        <f>#REF!</f>
        <v>#REF!</v>
      </c>
      <c r="AV59" s="113" t="e">
        <f>#REF!</f>
        <v>#REF!</v>
      </c>
      <c r="AW59" s="113" t="e">
        <f>#REF!</f>
        <v>#REF!</v>
      </c>
      <c r="AX59" s="113" t="e">
        <f>#REF!</f>
        <v>#REF!</v>
      </c>
      <c r="AY59" s="113" t="e">
        <f>#REF!</f>
        <v>#REF!</v>
      </c>
      <c r="AZ59" s="113" t="e">
        <f>#REF!</f>
        <v>#REF!</v>
      </c>
      <c r="BA59" s="195" t="e">
        <f t="shared" si="8"/>
        <v>#REF!</v>
      </c>
      <c r="BC59" s="3" t="e">
        <f t="shared" si="9"/>
        <v>#REF!</v>
      </c>
    </row>
    <row r="60" spans="4:55" ht="15.75" thickBot="1"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AA60" s="567" t="e">
        <f>#REF!</f>
        <v>#REF!</v>
      </c>
      <c r="AB60" s="567" t="e">
        <f>#REF!</f>
        <v>#REF!</v>
      </c>
      <c r="AC60" s="542" t="e">
        <f>+AN55</f>
        <v>#REF!</v>
      </c>
      <c r="AD60" s="543"/>
      <c r="AE60" s="543"/>
      <c r="AF60" s="543"/>
      <c r="AG60" s="543"/>
      <c r="AH60" s="543"/>
      <c r="AI60" s="543"/>
      <c r="AJ60" s="543"/>
      <c r="AK60" s="543"/>
      <c r="AL60" s="543"/>
      <c r="AM60" s="543"/>
      <c r="AN60" s="544"/>
      <c r="AR60" s="532"/>
      <c r="AS60" s="151" t="e">
        <f>#REF!</f>
        <v>#REF!</v>
      </c>
      <c r="AT60" s="151" t="e">
        <f>#REF!</f>
        <v>#REF!</v>
      </c>
      <c r="AU60" s="113" t="e">
        <f>#REF!</f>
        <v>#REF!</v>
      </c>
      <c r="AV60" s="113" t="e">
        <f>#REF!</f>
        <v>#REF!</v>
      </c>
      <c r="AW60" s="113" t="e">
        <f>#REF!</f>
        <v>#REF!</v>
      </c>
      <c r="AX60" s="113" t="e">
        <f>#REF!</f>
        <v>#REF!</v>
      </c>
      <c r="AY60" s="113" t="e">
        <f>#REF!</f>
        <v>#REF!</v>
      </c>
      <c r="AZ60" s="113" t="e">
        <f>#REF!</f>
        <v>#REF!</v>
      </c>
      <c r="BA60" s="195" t="e">
        <f t="shared" si="8"/>
        <v>#REF!</v>
      </c>
      <c r="BC60" s="3" t="e">
        <f t="shared" si="9"/>
        <v>#REF!</v>
      </c>
    </row>
    <row r="61" spans="9:55" ht="12.75" customHeight="1" thickBot="1">
      <c r="I61" s="548"/>
      <c r="J61" s="548"/>
      <c r="K61" s="548"/>
      <c r="L61" s="548"/>
      <c r="M61" s="548"/>
      <c r="N61" s="548"/>
      <c r="O61" s="548"/>
      <c r="P61" s="548"/>
      <c r="Q61" s="548"/>
      <c r="R61" s="548"/>
      <c r="AA61" s="534" t="e">
        <f>#REF!</f>
        <v>#REF!</v>
      </c>
      <c r="AB61" s="534" t="e">
        <f>#REF!</f>
        <v>#REF!</v>
      </c>
      <c r="AC61" s="545" t="e">
        <f>+AC59-AC60</f>
        <v>#REF!</v>
      </c>
      <c r="AD61" s="546"/>
      <c r="AE61" s="546"/>
      <c r="AF61" s="546"/>
      <c r="AG61" s="546"/>
      <c r="AH61" s="546"/>
      <c r="AI61" s="546"/>
      <c r="AJ61" s="546"/>
      <c r="AK61" s="546"/>
      <c r="AL61" s="546"/>
      <c r="AM61" s="546"/>
      <c r="AN61" s="547"/>
      <c r="AR61" s="533"/>
      <c r="AS61" s="151" t="e">
        <f>#REF!</f>
        <v>#REF!</v>
      </c>
      <c r="AT61" s="151" t="e">
        <f>#REF!</f>
        <v>#REF!</v>
      </c>
      <c r="AU61" s="150" t="e">
        <f>#REF!</f>
        <v>#REF!</v>
      </c>
      <c r="AV61" s="150" t="e">
        <f>#REF!</f>
        <v>#REF!</v>
      </c>
      <c r="AW61" s="150" t="e">
        <f>#REF!</f>
        <v>#REF!</v>
      </c>
      <c r="AX61" s="150" t="e">
        <f>#REF!</f>
        <v>#REF!</v>
      </c>
      <c r="AY61" s="150" t="e">
        <f>#REF!</f>
        <v>#REF!</v>
      </c>
      <c r="AZ61" s="150" t="e">
        <f>#REF!</f>
        <v>#REF!</v>
      </c>
      <c r="BA61" s="195" t="e">
        <f t="shared" si="8"/>
        <v>#REF!</v>
      </c>
      <c r="BC61" s="3" t="e">
        <f t="shared" si="9"/>
        <v>#REF!</v>
      </c>
    </row>
    <row r="62" spans="9:53" ht="13.5" customHeight="1"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AR62" s="185" t="e">
        <f>#REF!</f>
        <v>#REF!</v>
      </c>
      <c r="AS62" s="154" t="e">
        <f aca="true" t="shared" si="11" ref="AS62:BA62">SUM(AS54:AS61)</f>
        <v>#REF!</v>
      </c>
      <c r="AT62" s="154" t="e">
        <f t="shared" si="11"/>
        <v>#REF!</v>
      </c>
      <c r="AU62" s="154" t="e">
        <f t="shared" si="11"/>
        <v>#REF!</v>
      </c>
      <c r="AV62" s="154" t="e">
        <f t="shared" si="11"/>
        <v>#REF!</v>
      </c>
      <c r="AW62" s="154" t="e">
        <f t="shared" si="11"/>
        <v>#REF!</v>
      </c>
      <c r="AX62" s="154" t="e">
        <f t="shared" si="11"/>
        <v>#REF!</v>
      </c>
      <c r="AY62" s="154" t="e">
        <f t="shared" si="11"/>
        <v>#REF!</v>
      </c>
      <c r="AZ62" s="154" t="e">
        <f t="shared" si="11"/>
        <v>#REF!</v>
      </c>
      <c r="BA62" s="154" t="e">
        <f t="shared" si="11"/>
        <v>#REF!</v>
      </c>
    </row>
    <row r="63" spans="9:53" ht="13.5" thickBot="1">
      <c r="I63" s="353"/>
      <c r="J63" s="355"/>
      <c r="K63" s="355"/>
      <c r="L63" s="355"/>
      <c r="M63" s="355"/>
      <c r="N63" s="355"/>
      <c r="O63" s="355"/>
      <c r="P63" s="355"/>
      <c r="Q63" s="355"/>
      <c r="R63" s="355"/>
      <c r="AR63" s="550" t="e">
        <f>#REF!</f>
        <v>#REF!</v>
      </c>
      <c r="AS63" s="526"/>
      <c r="AT63" s="526"/>
      <c r="AU63" s="526"/>
      <c r="AV63" s="189"/>
      <c r="AW63" s="190" t="e">
        <f>#REF!</f>
        <v>#REF!</v>
      </c>
      <c r="AX63" s="190" t="e">
        <f>#REF!</f>
        <v>#REF!</v>
      </c>
      <c r="AY63" s="190" t="e">
        <f>#REF!</f>
        <v>#REF!</v>
      </c>
      <c r="AZ63" s="190" t="e">
        <f>#REF!</f>
        <v>#REF!</v>
      </c>
      <c r="BA63" s="196" t="e">
        <f>#REF!</f>
        <v>#REF!</v>
      </c>
    </row>
    <row r="64" spans="9:48" ht="12.75">
      <c r="I64" s="353"/>
      <c r="J64" s="356"/>
      <c r="K64" s="356"/>
      <c r="L64" s="356"/>
      <c r="M64" s="356"/>
      <c r="N64" s="356"/>
      <c r="O64" s="356"/>
      <c r="P64" s="356"/>
      <c r="Q64" s="356"/>
      <c r="R64" s="356"/>
      <c r="AR64" s="556"/>
      <c r="AS64" s="557"/>
      <c r="AT64" s="557"/>
      <c r="AU64" s="557"/>
      <c r="AV64" s="557"/>
    </row>
    <row r="65" spans="44:53" ht="12.75">
      <c r="AR65" s="159"/>
      <c r="AS65" s="159"/>
      <c r="AT65" s="159"/>
      <c r="AU65" s="159"/>
      <c r="AV65" s="159"/>
      <c r="AW65" s="159"/>
      <c r="AZ65" s="1"/>
      <c r="BA65" s="159"/>
    </row>
    <row r="66" spans="44:53" ht="15">
      <c r="AR66" s="553" t="e">
        <f>#REF!</f>
        <v>#REF!</v>
      </c>
      <c r="AS66" s="554"/>
      <c r="AT66" s="554"/>
      <c r="AU66" s="554"/>
      <c r="AV66" s="555"/>
      <c r="AW66" s="346"/>
      <c r="AX66" s="345"/>
      <c r="AY66" s="347"/>
      <c r="AZ66" s="348"/>
      <c r="BA66" s="349" t="e">
        <f>#REF!</f>
        <v>#REF!</v>
      </c>
    </row>
    <row r="67" spans="44:53" ht="12.75">
      <c r="AR67" s="551" t="e">
        <f>#REF!</f>
        <v>#REF!</v>
      </c>
      <c r="AS67" s="535"/>
      <c r="AT67" s="535"/>
      <c r="AU67" s="535"/>
      <c r="AV67" s="552"/>
      <c r="AW67" s="254"/>
      <c r="AX67" s="9"/>
      <c r="AY67" s="9"/>
      <c r="AZ67" s="9"/>
      <c r="BA67" s="94" t="e">
        <f>+AS62</f>
        <v>#REF!</v>
      </c>
    </row>
    <row r="68" spans="44:53" ht="12.75" customHeight="1">
      <c r="AR68" s="562" t="e">
        <f>#REF!</f>
        <v>#REF!</v>
      </c>
      <c r="AS68" s="562"/>
      <c r="AT68" s="562"/>
      <c r="AU68" s="562"/>
      <c r="AV68" s="562"/>
      <c r="AW68" s="254"/>
      <c r="AX68" s="9"/>
      <c r="AY68" s="92"/>
      <c r="AZ68" s="92"/>
      <c r="BA68" s="350" t="e">
        <f>+BA62</f>
        <v>#REF!</v>
      </c>
    </row>
    <row r="69" spans="44:53" ht="13.5" customHeight="1" thickBot="1">
      <c r="AR69" s="564" t="e">
        <f>#REF!</f>
        <v>#REF!</v>
      </c>
      <c r="AS69" s="564"/>
      <c r="AT69" s="564"/>
      <c r="AU69" s="564"/>
      <c r="AV69" s="564"/>
      <c r="AW69" s="254"/>
      <c r="AX69" s="9"/>
      <c r="AY69" s="9"/>
      <c r="AZ69" s="95"/>
      <c r="BA69" s="351" t="e">
        <f>+BA67-BA68</f>
        <v>#REF!</v>
      </c>
    </row>
    <row r="70" spans="26:41" ht="13.5" thickBot="1">
      <c r="Z70" s="568" t="s">
        <v>267</v>
      </c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70"/>
      <c r="AN70" s="259" t="e">
        <f>++Z21+X46+AN55+BA63</f>
        <v>#REF!</v>
      </c>
      <c r="AO70" s="257"/>
    </row>
    <row r="72" spans="29:40" ht="12.75">
      <c r="AC72" s="317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4"/>
    </row>
    <row r="73" spans="29:42" ht="12.75">
      <c r="AC73" s="317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  <c r="AP73" s="5"/>
    </row>
    <row r="74" spans="29:40" ht="12.75">
      <c r="AC74" s="317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</row>
    <row r="75" spans="29:40" ht="12.75">
      <c r="AC75" s="317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</row>
    <row r="76" spans="29:42" ht="12.75"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P76" s="5"/>
    </row>
    <row r="77" spans="44:54" ht="12.75" customHeight="1">
      <c r="AR77" s="525"/>
      <c r="AS77" s="525"/>
      <c r="AT77" s="525"/>
      <c r="AU77" s="525"/>
      <c r="AV77" s="525"/>
      <c r="AW77" s="197"/>
      <c r="AX77" s="7"/>
      <c r="AY77" s="160"/>
      <c r="AZ77" s="160"/>
      <c r="BA77" s="357"/>
      <c r="BB77" s="7"/>
    </row>
    <row r="78" ht="12.75">
      <c r="AP78" s="5"/>
    </row>
    <row r="81" ht="12.75">
      <c r="AP81" s="5"/>
    </row>
    <row r="84" ht="13.5" thickBot="1"/>
    <row r="85" spans="44:57" ht="12.75">
      <c r="AR85" s="179" t="s">
        <v>32</v>
      </c>
      <c r="AS85" s="180" t="s">
        <v>88</v>
      </c>
      <c r="AT85" s="181">
        <v>44197</v>
      </c>
      <c r="AU85" s="181">
        <v>44228</v>
      </c>
      <c r="AV85" s="181">
        <v>44256</v>
      </c>
      <c r="AW85" s="181">
        <v>44287</v>
      </c>
      <c r="AX85" s="181">
        <v>44317</v>
      </c>
      <c r="AY85" s="181">
        <v>44348</v>
      </c>
      <c r="AZ85" s="181">
        <v>44378</v>
      </c>
      <c r="BA85" s="182" t="s">
        <v>83</v>
      </c>
      <c r="BB85" s="181">
        <v>44440</v>
      </c>
      <c r="BC85" s="181">
        <v>44470</v>
      </c>
      <c r="BD85" s="181">
        <v>44501</v>
      </c>
      <c r="BE85" s="181">
        <v>44531</v>
      </c>
    </row>
    <row r="86" spans="44:57" ht="15">
      <c r="AR86" s="183">
        <v>44197</v>
      </c>
      <c r="AS86" s="150">
        <v>6134857.103</v>
      </c>
      <c r="AT86" s="150">
        <f>+AS86/12</f>
        <v>511238.09191666666</v>
      </c>
      <c r="AU86" s="150">
        <v>511238.09</v>
      </c>
      <c r="AV86" s="150">
        <v>511238.09</v>
      </c>
      <c r="AW86" s="10"/>
      <c r="AX86" s="10"/>
      <c r="AY86" s="10"/>
      <c r="AZ86" s="150"/>
      <c r="BA86" s="184">
        <f>SUM(AT86:AZ86)</f>
        <v>1533714.2719166668</v>
      </c>
      <c r="BB86" s="150"/>
      <c r="BC86" s="150"/>
      <c r="BD86" s="150"/>
      <c r="BE86" s="150"/>
    </row>
    <row r="87" spans="44:57" ht="12.75">
      <c r="AR87" s="185" t="s">
        <v>7</v>
      </c>
      <c r="AS87" s="154">
        <f>SUM(AS86)</f>
        <v>6134857.103</v>
      </c>
      <c r="AT87" s="154">
        <f aca="true" t="shared" si="12" ref="AT87:BB87">SUM(AT86:AT86)</f>
        <v>511238.09191666666</v>
      </c>
      <c r="AU87" s="154">
        <f t="shared" si="12"/>
        <v>511238.09</v>
      </c>
      <c r="AV87" s="154">
        <f t="shared" si="12"/>
        <v>511238.09</v>
      </c>
      <c r="AW87" s="154">
        <f t="shared" si="12"/>
        <v>0</v>
      </c>
      <c r="AX87" s="154">
        <f t="shared" si="12"/>
        <v>0</v>
      </c>
      <c r="AY87" s="154">
        <f t="shared" si="12"/>
        <v>0</v>
      </c>
      <c r="AZ87" s="154">
        <f t="shared" si="12"/>
        <v>0</v>
      </c>
      <c r="BA87" s="186">
        <f>SUM(BA86:BA86)</f>
        <v>1533714.2719166668</v>
      </c>
      <c r="BB87" s="154">
        <f t="shared" si="12"/>
        <v>0</v>
      </c>
      <c r="BC87" s="154">
        <f>SUM(BC86:BC86)-0.01+0.01</f>
        <v>0</v>
      </c>
      <c r="BD87" s="154">
        <f>SUM(BD86:BD86)</f>
        <v>0</v>
      </c>
      <c r="BE87" s="154">
        <f>SUM(BE86:BE86)</f>
        <v>0</v>
      </c>
    </row>
    <row r="88" spans="44:57" ht="13.5" thickBot="1">
      <c r="AR88" s="187" t="s">
        <v>34</v>
      </c>
      <c r="AS88" s="188"/>
      <c r="AT88" s="188"/>
      <c r="AU88" s="189"/>
      <c r="AV88" s="189"/>
      <c r="AW88" s="190"/>
      <c r="AX88" s="190"/>
      <c r="AY88" s="190"/>
      <c r="AZ88" s="190"/>
      <c r="BA88" s="192">
        <f>+BA87</f>
        <v>1533714.2719166668</v>
      </c>
      <c r="BB88" s="191"/>
      <c r="BC88" s="191"/>
      <c r="BD88" s="191"/>
      <c r="BE88" s="191"/>
    </row>
    <row r="92" spans="44:48" ht="15">
      <c r="AR92" s="560" t="s">
        <v>81</v>
      </c>
      <c r="AS92" s="560"/>
      <c r="AT92" s="560"/>
      <c r="AU92" s="561" t="s">
        <v>82</v>
      </c>
      <c r="AV92" s="561"/>
    </row>
    <row r="93" spans="44:48" ht="12.75">
      <c r="AR93" s="566" t="s">
        <v>80</v>
      </c>
      <c r="AS93" s="566"/>
      <c r="AT93" s="566"/>
      <c r="AU93" s="565">
        <f>+AS86</f>
        <v>6134857.103</v>
      </c>
      <c r="AV93" s="565"/>
    </row>
    <row r="94" spans="44:48" ht="12.75">
      <c r="AR94" s="562" t="s">
        <v>86</v>
      </c>
      <c r="AS94" s="562"/>
      <c r="AT94" s="562"/>
      <c r="AU94" s="563">
        <f>+BA87</f>
        <v>1533714.2719166668</v>
      </c>
      <c r="AV94" s="563"/>
    </row>
    <row r="95" spans="44:48" ht="33.75" customHeight="1">
      <c r="AR95" s="564" t="s">
        <v>423</v>
      </c>
      <c r="AS95" s="564"/>
      <c r="AT95" s="564"/>
      <c r="AU95" s="559">
        <f>+AU93-AU94</f>
        <v>4601142.831083333</v>
      </c>
      <c r="AV95" s="559"/>
    </row>
  </sheetData>
  <sheetProtection/>
  <mergeCells count="58">
    <mergeCell ref="X44:Y44"/>
    <mergeCell ref="X45:Y45"/>
    <mergeCell ref="Z47:AP47"/>
    <mergeCell ref="Z48:AP48"/>
    <mergeCell ref="AQ46:BC46"/>
    <mergeCell ref="AQ47:BC47"/>
    <mergeCell ref="AQ48:BC48"/>
    <mergeCell ref="Z46:AP46"/>
    <mergeCell ref="B27:D27"/>
    <mergeCell ref="E27:F27"/>
    <mergeCell ref="K27:Z27"/>
    <mergeCell ref="L28:M28"/>
    <mergeCell ref="R28:S28"/>
    <mergeCell ref="L29:M29"/>
    <mergeCell ref="R29:S29"/>
    <mergeCell ref="K24:Z24"/>
    <mergeCell ref="B25:D25"/>
    <mergeCell ref="E25:F25"/>
    <mergeCell ref="K25:Z25"/>
    <mergeCell ref="B26:D26"/>
    <mergeCell ref="E26:F26"/>
    <mergeCell ref="K26:Z26"/>
    <mergeCell ref="AR68:AV68"/>
    <mergeCell ref="AA60:AB60"/>
    <mergeCell ref="Z70:AL70"/>
    <mergeCell ref="AR69:AV69"/>
    <mergeCell ref="A7:Z7"/>
    <mergeCell ref="A8:Z8"/>
    <mergeCell ref="A9:Z9"/>
    <mergeCell ref="B12:B19"/>
    <mergeCell ref="B24:D24"/>
    <mergeCell ref="E24:F24"/>
    <mergeCell ref="AU95:AV95"/>
    <mergeCell ref="AR92:AT92"/>
    <mergeCell ref="AU92:AV92"/>
    <mergeCell ref="AR94:AT94"/>
    <mergeCell ref="AU94:AV94"/>
    <mergeCell ref="AR95:AT95"/>
    <mergeCell ref="AU93:AV93"/>
    <mergeCell ref="AR93:AT93"/>
    <mergeCell ref="AC61:AN61"/>
    <mergeCell ref="I61:R61"/>
    <mergeCell ref="AA58:AB58"/>
    <mergeCell ref="AR63:AU63"/>
    <mergeCell ref="AR67:AV67"/>
    <mergeCell ref="AR66:AV66"/>
    <mergeCell ref="AR64:AV64"/>
    <mergeCell ref="I62:R62"/>
    <mergeCell ref="AR77:AV77"/>
    <mergeCell ref="AA55:AB55"/>
    <mergeCell ref="A46:W46"/>
    <mergeCell ref="X46:Y46"/>
    <mergeCell ref="AR54:AR61"/>
    <mergeCell ref="AA61:AB61"/>
    <mergeCell ref="AA59:AB59"/>
    <mergeCell ref="AC58:AN58"/>
    <mergeCell ref="AC59:AN59"/>
    <mergeCell ref="AC60:AN6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11"/>
  <sheetViews>
    <sheetView zoomScalePageLayoutView="0" workbookViewId="0" topLeftCell="A28">
      <selection activeCell="K43" sqref="K43"/>
    </sheetView>
  </sheetViews>
  <sheetFormatPr defaultColWidth="15.421875" defaultRowHeight="12.75"/>
  <cols>
    <col min="1" max="1" width="51.8515625" style="17" customWidth="1"/>
    <col min="2" max="2" width="15.421875" style="14" customWidth="1"/>
    <col min="3" max="4" width="15.421875" style="14" hidden="1" customWidth="1"/>
    <col min="5" max="6" width="15.421875" style="14" customWidth="1"/>
    <col min="7" max="7" width="15.421875" style="13" customWidth="1"/>
    <col min="8" max="8" width="15.421875" style="14" customWidth="1"/>
    <col min="9" max="9" width="16.00390625" style="12" customWidth="1"/>
    <col min="10" max="10" width="18.140625" style="12" customWidth="1"/>
    <col min="11" max="11" width="18.00390625" style="12" customWidth="1"/>
    <col min="12" max="14" width="18.00390625" style="36" customWidth="1"/>
    <col min="15" max="16" width="15.421875" style="12" customWidth="1"/>
    <col min="17" max="17" width="15.7109375" style="12" customWidth="1"/>
    <col min="18" max="18" width="15.421875" style="12" customWidth="1"/>
    <col min="19" max="19" width="17.28125" style="12" bestFit="1" customWidth="1"/>
    <col min="20" max="27" width="15.421875" style="12" customWidth="1"/>
    <col min="28" max="16384" width="15.421875" style="6" customWidth="1"/>
  </cols>
  <sheetData>
    <row r="1" ht="15">
      <c r="A1" s="11"/>
    </row>
    <row r="2" ht="15">
      <c r="A2" s="11"/>
    </row>
    <row r="3" spans="1:11" ht="28.5" customHeight="1">
      <c r="A3" s="519" t="s">
        <v>1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</row>
    <row r="4" spans="1:11" ht="18" customHeight="1">
      <c r="A4" s="519" t="s">
        <v>84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</row>
    <row r="5" spans="1:11" ht="15.75" customHeight="1">
      <c r="A5" s="520" t="s">
        <v>270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</row>
    <row r="6" spans="1:11" ht="16.5" thickBot="1">
      <c r="A6" s="519" t="s">
        <v>0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</row>
    <row r="7" spans="1:17" ht="72" thickBot="1">
      <c r="A7" s="21" t="s">
        <v>2</v>
      </c>
      <c r="B7" s="22" t="s">
        <v>35</v>
      </c>
      <c r="C7" s="175" t="s">
        <v>91</v>
      </c>
      <c r="D7" s="175" t="s">
        <v>92</v>
      </c>
      <c r="E7" s="22" t="s">
        <v>36</v>
      </c>
      <c r="F7" s="22" t="s">
        <v>37</v>
      </c>
      <c r="G7" s="23" t="s">
        <v>38</v>
      </c>
      <c r="H7" s="22" t="s">
        <v>39</v>
      </c>
      <c r="I7" s="131" t="s">
        <v>93</v>
      </c>
      <c r="J7" s="24" t="s">
        <v>271</v>
      </c>
      <c r="K7" s="132" t="s">
        <v>272</v>
      </c>
      <c r="O7" s="25"/>
      <c r="P7" s="25"/>
      <c r="Q7" s="25"/>
    </row>
    <row r="8" spans="1:17" ht="15">
      <c r="A8" s="26" t="s">
        <v>3</v>
      </c>
      <c r="B8" s="27"/>
      <c r="C8" s="176"/>
      <c r="D8" s="176"/>
      <c r="E8" s="27"/>
      <c r="F8" s="27"/>
      <c r="G8" s="28"/>
      <c r="H8" s="27"/>
      <c r="I8" s="126"/>
      <c r="J8" s="29"/>
      <c r="K8" s="133"/>
      <c r="O8" s="25"/>
      <c r="P8" s="25"/>
      <c r="Q8" s="25"/>
    </row>
    <row r="9" spans="1:17" ht="15">
      <c r="A9" s="30" t="s">
        <v>4</v>
      </c>
      <c r="B9" s="102"/>
      <c r="C9" s="102"/>
      <c r="D9" s="102"/>
      <c r="E9" s="102"/>
      <c r="F9" s="102"/>
      <c r="G9" s="103"/>
      <c r="H9" s="102"/>
      <c r="I9" s="31"/>
      <c r="J9" s="31"/>
      <c r="K9" s="134"/>
      <c r="O9" s="32"/>
      <c r="P9" s="32"/>
      <c r="Q9" s="32"/>
    </row>
    <row r="10" spans="1:17" ht="13.5" customHeight="1">
      <c r="A10" s="33" t="s">
        <v>40</v>
      </c>
      <c r="B10" s="104">
        <v>3532273.38</v>
      </c>
      <c r="C10" s="104"/>
      <c r="D10" s="104"/>
      <c r="E10" s="104">
        <v>59760.23</v>
      </c>
      <c r="F10" s="104">
        <v>1242309.41</v>
      </c>
      <c r="G10" s="105">
        <f>+F10-E10</f>
        <v>1182549.18</v>
      </c>
      <c r="H10" s="104">
        <f>+B10-G10</f>
        <v>2349724.2</v>
      </c>
      <c r="I10" s="96">
        <f>+H10</f>
        <v>2349724.2</v>
      </c>
      <c r="J10" s="97">
        <f>+E10</f>
        <v>59760.23</v>
      </c>
      <c r="K10" s="135">
        <f>+I10-J10</f>
        <v>2289963.97</v>
      </c>
      <c r="O10" s="36"/>
      <c r="P10" s="36"/>
      <c r="Q10" s="36"/>
    </row>
    <row r="11" spans="1:17" ht="15.75" customHeight="1">
      <c r="A11" s="33" t="s">
        <v>5</v>
      </c>
      <c r="B11" s="104">
        <v>18625</v>
      </c>
      <c r="C11" s="104"/>
      <c r="D11" s="104"/>
      <c r="E11" s="104">
        <v>310.33</v>
      </c>
      <c r="F11" s="104">
        <v>8844.49</v>
      </c>
      <c r="G11" s="105">
        <f aca="true" t="shared" si="0" ref="G11:G27">+F11-E11</f>
        <v>8534.16</v>
      </c>
      <c r="H11" s="104">
        <f>+B11-G11</f>
        <v>10090.84</v>
      </c>
      <c r="I11" s="96">
        <f>+H11</f>
        <v>10090.84</v>
      </c>
      <c r="J11" s="97">
        <f>+E11</f>
        <v>310.33</v>
      </c>
      <c r="K11" s="135">
        <f>+I11-J11</f>
        <v>9780.51</v>
      </c>
      <c r="O11" s="37"/>
      <c r="P11" s="37"/>
      <c r="Q11" s="36"/>
    </row>
    <row r="12" spans="1:17" ht="28.5" customHeight="1">
      <c r="A12" s="38" t="s">
        <v>6</v>
      </c>
      <c r="B12" s="118">
        <v>1682506.79</v>
      </c>
      <c r="C12" s="118"/>
      <c r="D12" s="118"/>
      <c r="E12" s="118">
        <v>28041.65</v>
      </c>
      <c r="F12" s="118">
        <v>275440.44</v>
      </c>
      <c r="G12" s="105">
        <f t="shared" si="0"/>
        <v>247398.79</v>
      </c>
      <c r="H12" s="104">
        <f>+B12-G12</f>
        <v>1435108</v>
      </c>
      <c r="I12" s="96">
        <f>+H12</f>
        <v>1435108</v>
      </c>
      <c r="J12" s="97">
        <f>+E12</f>
        <v>28041.65</v>
      </c>
      <c r="K12" s="135">
        <f>+I12-J12</f>
        <v>1407066.35</v>
      </c>
      <c r="O12" s="36"/>
      <c r="P12" s="36"/>
      <c r="Q12" s="36"/>
    </row>
    <row r="13" spans="1:27" s="15" customFormat="1" ht="12.75" customHeight="1">
      <c r="A13" s="39" t="s">
        <v>17</v>
      </c>
      <c r="B13" s="106"/>
      <c r="C13" s="98"/>
      <c r="D13" s="98"/>
      <c r="E13" s="106"/>
      <c r="F13" s="106"/>
      <c r="G13" s="107">
        <f>SUM(G10:G12)</f>
        <v>1438482.13</v>
      </c>
      <c r="H13" s="106">
        <f>SUM(H10:H12)</f>
        <v>3794923.04</v>
      </c>
      <c r="I13" s="98">
        <f>SUM(I10:I12)</f>
        <v>3794923.04</v>
      </c>
      <c r="J13" s="98">
        <f>SUM(J10:J12)</f>
        <v>88112.21</v>
      </c>
      <c r="K13" s="136">
        <f>SUM(K10:K12)</f>
        <v>3706810.83</v>
      </c>
      <c r="L13" s="36"/>
      <c r="M13" s="36"/>
      <c r="N13" s="36"/>
      <c r="O13" s="40"/>
      <c r="P13" s="40"/>
      <c r="Q13" s="40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15" customFormat="1" ht="18" customHeight="1">
      <c r="A14" s="41" t="s">
        <v>8</v>
      </c>
      <c r="B14" s="119"/>
      <c r="C14" s="119"/>
      <c r="D14" s="119"/>
      <c r="E14" s="119"/>
      <c r="F14" s="119"/>
      <c r="G14" s="105"/>
      <c r="H14" s="104"/>
      <c r="I14" s="10"/>
      <c r="J14" s="43"/>
      <c r="K14" s="137"/>
      <c r="L14" s="36"/>
      <c r="M14" s="36"/>
      <c r="N14" s="36"/>
      <c r="O14" s="44"/>
      <c r="P14" s="44"/>
      <c r="Q14" s="44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7" ht="15">
      <c r="A15" s="45" t="s">
        <v>9</v>
      </c>
      <c r="B15" s="104">
        <v>43113367.17</v>
      </c>
      <c r="C15" s="104"/>
      <c r="D15" s="104"/>
      <c r="E15" s="104">
        <v>1437111.57</v>
      </c>
      <c r="F15" s="104">
        <v>19736740.19</v>
      </c>
      <c r="G15" s="105">
        <f t="shared" si="0"/>
        <v>18299628.62</v>
      </c>
      <c r="H15" s="104">
        <f>+B15-G15</f>
        <v>24813738.55</v>
      </c>
      <c r="I15" s="99">
        <f>+H15</f>
        <v>24813738.55</v>
      </c>
      <c r="J15" s="99">
        <f>+E15</f>
        <v>1437111.57</v>
      </c>
      <c r="K15" s="138">
        <f>+I15-J15</f>
        <v>23376626.98</v>
      </c>
      <c r="O15" s="36"/>
      <c r="P15" s="36"/>
      <c r="Q15" s="36"/>
    </row>
    <row r="16" spans="1:21" ht="15">
      <c r="A16" s="33" t="s">
        <v>10</v>
      </c>
      <c r="B16" s="104">
        <v>16562039.52</v>
      </c>
      <c r="C16" s="104"/>
      <c r="D16" s="104"/>
      <c r="E16" s="104">
        <v>871554.03</v>
      </c>
      <c r="F16" s="104">
        <v>7393099.91</v>
      </c>
      <c r="G16" s="105">
        <f t="shared" si="0"/>
        <v>6521545.88</v>
      </c>
      <c r="H16" s="104">
        <f>+B16-G16</f>
        <v>10040493.64</v>
      </c>
      <c r="I16" s="99">
        <f>+H16</f>
        <v>10040493.64</v>
      </c>
      <c r="J16" s="99">
        <f>+E16</f>
        <v>871554.03</v>
      </c>
      <c r="K16" s="138">
        <f>+I16-J16</f>
        <v>9168939.610000001</v>
      </c>
      <c r="O16" s="36"/>
      <c r="P16" s="36"/>
      <c r="Q16" s="36"/>
      <c r="U16" s="69">
        <f>+U19-U17</f>
        <v>-4128</v>
      </c>
    </row>
    <row r="17" spans="1:21" ht="15">
      <c r="A17" s="33" t="s">
        <v>11</v>
      </c>
      <c r="B17" s="104">
        <f>302693.65+37736.67</f>
        <v>340430.32</v>
      </c>
      <c r="C17" s="104"/>
      <c r="D17" s="104"/>
      <c r="E17" s="104">
        <f>7969.44+628.89</f>
        <v>8598.33</v>
      </c>
      <c r="F17" s="104">
        <f>180407.39+37733.67</f>
        <v>218141.06</v>
      </c>
      <c r="G17" s="105">
        <f t="shared" si="0"/>
        <v>209542.73</v>
      </c>
      <c r="H17" s="104">
        <f>+B17-G17</f>
        <v>130887.59</v>
      </c>
      <c r="I17" s="99">
        <f>+H17</f>
        <v>130887.59</v>
      </c>
      <c r="J17" s="99">
        <f>+E17</f>
        <v>8598.33</v>
      </c>
      <c r="K17" s="138">
        <f>+I17-J17</f>
        <v>122289.26</v>
      </c>
      <c r="O17" s="36"/>
      <c r="P17" s="36"/>
      <c r="Q17" s="36"/>
      <c r="U17" s="69">
        <f>+R19-T19</f>
        <v>73029109.62</v>
      </c>
    </row>
    <row r="18" spans="1:27" s="15" customFormat="1" ht="15">
      <c r="A18" s="46" t="s">
        <v>17</v>
      </c>
      <c r="B18" s="98">
        <f>SUM(B10:B17)</f>
        <v>65249242.18</v>
      </c>
      <c r="C18" s="98">
        <f>SUM(C10:C17)</f>
        <v>0</v>
      </c>
      <c r="D18" s="98">
        <f>SUM(D10:D17)</f>
        <v>0</v>
      </c>
      <c r="E18" s="98">
        <f>SUM(E10:E17)</f>
        <v>2405376.14</v>
      </c>
      <c r="F18" s="98">
        <f>SUM(F10:F17)</f>
        <v>28874575.5</v>
      </c>
      <c r="G18" s="98">
        <f>SUM(G15:G17)</f>
        <v>25030717.23</v>
      </c>
      <c r="H18" s="98">
        <f>SUM(H15:H17)</f>
        <v>34985119.78</v>
      </c>
      <c r="I18" s="98">
        <f>SUM(I15:I17)</f>
        <v>34985119.78</v>
      </c>
      <c r="J18" s="100">
        <f>SUM(J15:J17)</f>
        <v>2317263.93</v>
      </c>
      <c r="K18" s="139">
        <f>SUM(K15:K17)</f>
        <v>32667855.850000005</v>
      </c>
      <c r="L18" s="36"/>
      <c r="M18" s="36"/>
      <c r="N18" s="36"/>
      <c r="O18" s="40"/>
      <c r="P18" s="40"/>
      <c r="Q18" s="40"/>
      <c r="R18" s="47"/>
      <c r="S18" s="47"/>
      <c r="T18" s="47"/>
      <c r="U18" s="47" t="s">
        <v>41</v>
      </c>
      <c r="V18" s="12"/>
      <c r="W18" s="12"/>
      <c r="X18" s="12"/>
      <c r="Y18" s="12"/>
      <c r="Z18" s="12"/>
      <c r="AA18" s="12"/>
    </row>
    <row r="19" spans="1:27" s="15" customFormat="1" ht="17.25" customHeight="1">
      <c r="A19" s="48" t="s">
        <v>42</v>
      </c>
      <c r="B19" s="119"/>
      <c r="C19" s="119"/>
      <c r="D19" s="119"/>
      <c r="E19" s="119"/>
      <c r="F19" s="119"/>
      <c r="G19" s="105"/>
      <c r="H19" s="104"/>
      <c r="I19" s="10"/>
      <c r="J19" s="43"/>
      <c r="K19" s="137"/>
      <c r="L19" s="36"/>
      <c r="M19" s="36"/>
      <c r="N19" s="36"/>
      <c r="O19" s="44"/>
      <c r="P19" s="44"/>
      <c r="Q19" s="44"/>
      <c r="R19" s="49">
        <v>123130061.08</v>
      </c>
      <c r="S19" s="49">
        <v>3470515.82</v>
      </c>
      <c r="T19" s="49">
        <v>50100951.46</v>
      </c>
      <c r="U19" s="50">
        <v>73024981.62</v>
      </c>
      <c r="V19" s="51"/>
      <c r="W19" s="50"/>
      <c r="X19" s="12"/>
      <c r="Y19" s="12"/>
      <c r="Z19" s="12"/>
      <c r="AA19" s="12"/>
    </row>
    <row r="20" spans="1:22" ht="15">
      <c r="A20" s="52" t="s">
        <v>12</v>
      </c>
      <c r="B20" s="104">
        <v>279153.78</v>
      </c>
      <c r="C20" s="104"/>
      <c r="D20" s="104"/>
      <c r="E20" s="104">
        <v>15507.21</v>
      </c>
      <c r="F20" s="104">
        <v>105700.35</v>
      </c>
      <c r="G20" s="105">
        <f t="shared" si="0"/>
        <v>90193.14000000001</v>
      </c>
      <c r="H20" s="104">
        <f>+B20-G20</f>
        <v>188960.64</v>
      </c>
      <c r="I20" s="99">
        <f>+H20</f>
        <v>188960.64</v>
      </c>
      <c r="J20" s="99">
        <f>+E20</f>
        <v>15507.21</v>
      </c>
      <c r="K20" s="138">
        <f>+I20-J20</f>
        <v>173453.43000000002</v>
      </c>
      <c r="O20" s="36"/>
      <c r="P20" s="36"/>
      <c r="Q20" s="125"/>
      <c r="R20" s="53">
        <f>+B13+B18+B21+B30</f>
        <v>123130061.08</v>
      </c>
      <c r="S20" s="53">
        <f>+E13+E18+E21+E30</f>
        <v>3470515.8200000003</v>
      </c>
      <c r="T20" s="53">
        <f>+F13+F18+F21+F30</f>
        <v>50100951.45</v>
      </c>
      <c r="U20" s="50">
        <f>+R20-T20</f>
        <v>73029109.63</v>
      </c>
      <c r="V20" s="20"/>
    </row>
    <row r="21" spans="1:27" s="15" customFormat="1" ht="13.5" customHeight="1">
      <c r="A21" s="39" t="s">
        <v>17</v>
      </c>
      <c r="B21" s="106">
        <f aca="true" t="shared" si="1" ref="B21:K21">SUM(B20)</f>
        <v>279153.78</v>
      </c>
      <c r="C21" s="106"/>
      <c r="D21" s="106"/>
      <c r="E21" s="106">
        <f t="shared" si="1"/>
        <v>15507.21</v>
      </c>
      <c r="F21" s="106">
        <f t="shared" si="1"/>
        <v>105700.35</v>
      </c>
      <c r="G21" s="107">
        <f t="shared" si="1"/>
        <v>90193.14000000001</v>
      </c>
      <c r="H21" s="106">
        <f t="shared" si="1"/>
        <v>188960.64</v>
      </c>
      <c r="I21" s="98">
        <f t="shared" si="1"/>
        <v>188960.64</v>
      </c>
      <c r="J21" s="98">
        <f t="shared" si="1"/>
        <v>15507.21</v>
      </c>
      <c r="K21" s="136">
        <f t="shared" si="1"/>
        <v>173453.43000000002</v>
      </c>
      <c r="L21" s="36"/>
      <c r="M21" s="36"/>
      <c r="N21" s="36"/>
      <c r="O21" s="40"/>
      <c r="P21" s="40"/>
      <c r="Q21" s="40"/>
      <c r="R21" s="117">
        <f>+R19-R20</f>
        <v>0</v>
      </c>
      <c r="S21" s="117">
        <f>+S19-S20</f>
        <v>0</v>
      </c>
      <c r="T21" s="117">
        <f>+T19-T20</f>
        <v>0.009999997913837433</v>
      </c>
      <c r="U21" s="50">
        <f>+U19-U20</f>
        <v>-4128.009999990463</v>
      </c>
      <c r="V21" s="12"/>
      <c r="W21" s="12"/>
      <c r="X21" s="12"/>
      <c r="Y21" s="12"/>
      <c r="Z21" s="12"/>
      <c r="AA21" s="12"/>
    </row>
    <row r="22" spans="1:27" s="15" customFormat="1" ht="16.5" customHeight="1">
      <c r="A22" s="54" t="s">
        <v>43</v>
      </c>
      <c r="B22" s="119"/>
      <c r="C22" s="119"/>
      <c r="D22" s="119"/>
      <c r="E22" s="119"/>
      <c r="F22" s="119"/>
      <c r="G22" s="105"/>
      <c r="H22" s="104"/>
      <c r="I22" s="10"/>
      <c r="J22" s="43"/>
      <c r="K22" s="137"/>
      <c r="L22" s="36"/>
      <c r="M22" s="36"/>
      <c r="N22" s="36"/>
      <c r="O22" s="44"/>
      <c r="P22" s="44"/>
      <c r="Q22" s="44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0" ht="12.75" customHeight="1">
      <c r="A23" s="45" t="s">
        <v>16</v>
      </c>
      <c r="B23" s="104">
        <v>18111531.08</v>
      </c>
      <c r="C23" s="104"/>
      <c r="D23" s="104"/>
      <c r="E23" s="104">
        <v>298200.43</v>
      </c>
      <c r="F23" s="104">
        <v>6561432.87</v>
      </c>
      <c r="G23" s="105">
        <f t="shared" si="0"/>
        <v>6263232.44</v>
      </c>
      <c r="H23" s="104">
        <f>+B23-G23</f>
        <v>11848298.639999997</v>
      </c>
      <c r="I23" s="99">
        <f aca="true" t="shared" si="2" ref="I23:I29">+H23</f>
        <v>11848298.639999997</v>
      </c>
      <c r="J23" s="99">
        <f>+E23</f>
        <v>298200.43</v>
      </c>
      <c r="K23" s="138">
        <f aca="true" t="shared" si="3" ref="K23:K29">+I23-J23</f>
        <v>11550098.209999997</v>
      </c>
      <c r="O23" s="36"/>
      <c r="P23" s="36"/>
      <c r="Q23" s="36"/>
      <c r="R23" s="69"/>
      <c r="T23" s="20"/>
    </row>
    <row r="24" spans="1:20" ht="12.75" customHeight="1">
      <c r="A24" s="33" t="s">
        <v>44</v>
      </c>
      <c r="B24" s="104">
        <v>19476215.12</v>
      </c>
      <c r="C24" s="104"/>
      <c r="D24" s="104"/>
      <c r="E24" s="104">
        <v>322382.49</v>
      </c>
      <c r="F24" s="104">
        <v>6159824.93</v>
      </c>
      <c r="G24" s="105">
        <f>+F24-E24</f>
        <v>5837442.4399999995</v>
      </c>
      <c r="H24" s="104">
        <f>+B24-G24</f>
        <v>13638772.680000002</v>
      </c>
      <c r="I24" s="99">
        <f t="shared" si="2"/>
        <v>13638772.680000002</v>
      </c>
      <c r="J24" s="99">
        <f aca="true" t="shared" si="4" ref="J24:J29">+E24</f>
        <v>322382.49</v>
      </c>
      <c r="K24" s="138">
        <f t="shared" si="3"/>
        <v>13316390.190000001</v>
      </c>
      <c r="O24" s="36"/>
      <c r="P24" s="36"/>
      <c r="Q24" s="36"/>
      <c r="T24" s="20"/>
    </row>
    <row r="25" spans="1:17" ht="12.75" customHeight="1">
      <c r="A25" s="33" t="s">
        <v>45</v>
      </c>
      <c r="B25" s="104">
        <v>7102967.11</v>
      </c>
      <c r="C25" s="104"/>
      <c r="D25" s="104"/>
      <c r="E25" s="104">
        <v>117068.92</v>
      </c>
      <c r="F25" s="104">
        <v>2309639.98</v>
      </c>
      <c r="G25" s="105">
        <f t="shared" si="0"/>
        <v>2192571.06</v>
      </c>
      <c r="H25" s="104">
        <f>+B25-G25</f>
        <v>4910396.050000001</v>
      </c>
      <c r="I25" s="99">
        <f t="shared" si="2"/>
        <v>4910396.050000001</v>
      </c>
      <c r="J25" s="99">
        <f t="shared" si="4"/>
        <v>117068.92</v>
      </c>
      <c r="K25" s="138">
        <f t="shared" si="3"/>
        <v>4793327.130000001</v>
      </c>
      <c r="O25" s="36"/>
      <c r="P25" s="36"/>
      <c r="Q25" s="36"/>
    </row>
    <row r="26" spans="1:20" ht="15">
      <c r="A26" s="33" t="s">
        <v>46</v>
      </c>
      <c r="B26" s="104">
        <v>34810</v>
      </c>
      <c r="C26" s="104"/>
      <c r="D26" s="104"/>
      <c r="E26" s="104">
        <v>580.15</v>
      </c>
      <c r="F26" s="104">
        <v>14213.68</v>
      </c>
      <c r="G26" s="105">
        <f t="shared" si="0"/>
        <v>13633.53</v>
      </c>
      <c r="H26" s="104">
        <f>+B26-G26+3480.89</f>
        <v>24657.36</v>
      </c>
      <c r="I26" s="99">
        <f t="shared" si="2"/>
        <v>24657.36</v>
      </c>
      <c r="J26" s="99">
        <f t="shared" si="4"/>
        <v>580.15</v>
      </c>
      <c r="K26" s="138">
        <f t="shared" si="3"/>
        <v>24077.21</v>
      </c>
      <c r="O26" s="36"/>
      <c r="P26" s="36"/>
      <c r="Q26" s="36"/>
      <c r="S26" s="20"/>
      <c r="T26" s="20"/>
    </row>
    <row r="27" spans="1:17" ht="16.5" customHeight="1">
      <c r="A27" s="38" t="s">
        <v>13</v>
      </c>
      <c r="B27" s="104">
        <v>2391117.72</v>
      </c>
      <c r="C27" s="104"/>
      <c r="D27" s="104"/>
      <c r="E27" s="104">
        <v>59162.61</v>
      </c>
      <c r="F27" s="104">
        <v>1597359.25</v>
      </c>
      <c r="G27" s="105">
        <f t="shared" si="0"/>
        <v>1538196.64</v>
      </c>
      <c r="H27" s="104">
        <f>+B27-G27</f>
        <v>852921.0800000003</v>
      </c>
      <c r="I27" s="99">
        <f t="shared" si="2"/>
        <v>852921.0800000003</v>
      </c>
      <c r="J27" s="99">
        <f t="shared" si="4"/>
        <v>59162.61</v>
      </c>
      <c r="K27" s="138">
        <f t="shared" si="3"/>
        <v>793758.4700000003</v>
      </c>
      <c r="O27" s="36"/>
      <c r="P27" s="36"/>
      <c r="Q27" s="36"/>
    </row>
    <row r="28" spans="1:17" ht="15">
      <c r="A28" s="33" t="s">
        <v>14</v>
      </c>
      <c r="B28" s="104">
        <f>2024216.59+2658770.49</f>
        <v>4682987.08</v>
      </c>
      <c r="C28" s="104"/>
      <c r="D28" s="104"/>
      <c r="E28" s="104">
        <f>66991.36+88546.5</f>
        <v>155537.86</v>
      </c>
      <c r="F28" s="104">
        <f>1078027.64+1115112.71</f>
        <v>2193140.3499999996</v>
      </c>
      <c r="G28" s="105">
        <f>+F28-E28</f>
        <v>2037602.4899999998</v>
      </c>
      <c r="H28" s="104">
        <f>+B28-G28</f>
        <v>2645384.5900000003</v>
      </c>
      <c r="I28" s="99">
        <f t="shared" si="2"/>
        <v>2645384.5900000003</v>
      </c>
      <c r="J28" s="99">
        <f t="shared" si="4"/>
        <v>155537.86</v>
      </c>
      <c r="K28" s="138">
        <f t="shared" si="3"/>
        <v>2489846.7300000004</v>
      </c>
      <c r="O28" s="36"/>
      <c r="P28" s="36"/>
      <c r="Q28" s="36"/>
    </row>
    <row r="29" spans="1:17" ht="14.25" customHeight="1">
      <c r="A29" s="33" t="s">
        <v>15</v>
      </c>
      <c r="B29" s="104">
        <v>5802037.01</v>
      </c>
      <c r="C29" s="104"/>
      <c r="D29" s="104"/>
      <c r="E29" s="104">
        <v>96700.01</v>
      </c>
      <c r="F29" s="104">
        <v>2285064.54</v>
      </c>
      <c r="G29" s="105">
        <f>+F29-E29</f>
        <v>2188364.5300000003</v>
      </c>
      <c r="H29" s="104">
        <f>+B29-G29</f>
        <v>3613672.4799999995</v>
      </c>
      <c r="I29" s="99">
        <f t="shared" si="2"/>
        <v>3613672.4799999995</v>
      </c>
      <c r="J29" s="99">
        <f t="shared" si="4"/>
        <v>96700.01</v>
      </c>
      <c r="K29" s="138">
        <f t="shared" si="3"/>
        <v>3516972.4699999997</v>
      </c>
      <c r="O29" s="36"/>
      <c r="P29" s="36"/>
      <c r="Q29" s="36"/>
    </row>
    <row r="30" spans="1:19" ht="15" customHeight="1">
      <c r="A30" s="39" t="s">
        <v>17</v>
      </c>
      <c r="B30" s="106">
        <f aca="true" t="shared" si="5" ref="B30:K30">SUM(B23:B29)</f>
        <v>57601665.12</v>
      </c>
      <c r="C30" s="106">
        <f t="shared" si="5"/>
        <v>0</v>
      </c>
      <c r="D30" s="106">
        <f t="shared" si="5"/>
        <v>0</v>
      </c>
      <c r="E30" s="106">
        <f t="shared" si="5"/>
        <v>1049632.47</v>
      </c>
      <c r="F30" s="106">
        <f t="shared" si="5"/>
        <v>21120675.6</v>
      </c>
      <c r="G30" s="107">
        <f t="shared" si="5"/>
        <v>20071043.13</v>
      </c>
      <c r="H30" s="106">
        <f t="shared" si="5"/>
        <v>37534102.88</v>
      </c>
      <c r="I30" s="98">
        <f t="shared" si="5"/>
        <v>37534102.88</v>
      </c>
      <c r="J30" s="98">
        <f t="shared" si="5"/>
        <v>1049632.47</v>
      </c>
      <c r="K30" s="136">
        <f t="shared" si="5"/>
        <v>36484470.410000004</v>
      </c>
      <c r="O30" s="40"/>
      <c r="P30" s="40"/>
      <c r="Q30" s="40"/>
      <c r="R30" s="69"/>
      <c r="S30" s="69"/>
    </row>
    <row r="31" spans="1:27" s="15" customFormat="1" ht="15">
      <c r="A31" s="55" t="s">
        <v>19</v>
      </c>
      <c r="B31" s="42"/>
      <c r="C31" s="42"/>
      <c r="D31" s="42"/>
      <c r="E31" s="42"/>
      <c r="F31" s="42"/>
      <c r="G31" s="56"/>
      <c r="H31" s="42"/>
      <c r="I31" s="43"/>
      <c r="J31" s="43"/>
      <c r="K31" s="137"/>
      <c r="L31" s="36"/>
      <c r="M31" s="36"/>
      <c r="N31" s="36"/>
      <c r="O31" s="44"/>
      <c r="P31" s="44"/>
      <c r="Q31" s="44"/>
      <c r="R31" s="12"/>
      <c r="S31" s="246"/>
      <c r="T31" s="12"/>
      <c r="U31" s="12"/>
      <c r="V31" s="12"/>
      <c r="W31" s="12"/>
      <c r="X31" s="12"/>
      <c r="Y31" s="12"/>
      <c r="Z31" s="12"/>
      <c r="AA31" s="12"/>
    </row>
    <row r="32" spans="1:19" s="12" customFormat="1" ht="15">
      <c r="A32" s="33" t="s">
        <v>20</v>
      </c>
      <c r="B32" s="57">
        <v>280965035</v>
      </c>
      <c r="C32" s="57">
        <f>17487182.67-838304.58</f>
        <v>16648878.090000002</v>
      </c>
      <c r="D32" s="57">
        <f>+B32+C32</f>
        <v>297613913.09</v>
      </c>
      <c r="E32" s="57"/>
      <c r="F32" s="57"/>
      <c r="G32" s="58"/>
      <c r="H32" s="57"/>
      <c r="I32" s="127">
        <f>+D32</f>
        <v>297613913.09</v>
      </c>
      <c r="J32" s="122">
        <f>+I32*2%/12*2</f>
        <v>992046.3769666665</v>
      </c>
      <c r="K32" s="140">
        <f>+I32-J32</f>
        <v>296621866.7130333</v>
      </c>
      <c r="L32" s="36"/>
      <c r="M32" s="36"/>
      <c r="N32" s="36"/>
      <c r="O32" s="59"/>
      <c r="P32" s="59"/>
      <c r="Q32" s="59"/>
      <c r="S32" s="246"/>
    </row>
    <row r="33" spans="1:19" s="12" customFormat="1" ht="15">
      <c r="A33" s="33" t="s">
        <v>47</v>
      </c>
      <c r="B33" s="57"/>
      <c r="C33" s="57"/>
      <c r="D33" s="57"/>
      <c r="E33" s="57"/>
      <c r="F33" s="57"/>
      <c r="G33" s="58"/>
      <c r="H33" s="57"/>
      <c r="I33" s="127">
        <f>74203699.82+5106227.02-17487182.67</f>
        <v>61822744.16999999</v>
      </c>
      <c r="J33" s="91" t="s">
        <v>18</v>
      </c>
      <c r="K33" s="141">
        <f>+I33</f>
        <v>61822744.16999999</v>
      </c>
      <c r="L33" s="36"/>
      <c r="M33" s="36"/>
      <c r="N33" s="36"/>
      <c r="O33" s="59"/>
      <c r="P33" s="59"/>
      <c r="Q33" s="59"/>
      <c r="S33" s="246"/>
    </row>
    <row r="34" spans="1:19" ht="15">
      <c r="A34" s="33" t="s">
        <v>48</v>
      </c>
      <c r="B34" s="60" t="s">
        <v>18</v>
      </c>
      <c r="C34" s="60"/>
      <c r="D34" s="60"/>
      <c r="E34" s="60" t="s">
        <v>18</v>
      </c>
      <c r="F34" s="60"/>
      <c r="G34" s="61"/>
      <c r="H34" s="60"/>
      <c r="I34" s="128">
        <v>18653280</v>
      </c>
      <c r="J34" s="123" t="s">
        <v>18</v>
      </c>
      <c r="K34" s="142">
        <f>+I34</f>
        <v>18653280</v>
      </c>
      <c r="O34" s="62"/>
      <c r="P34" s="62"/>
      <c r="Q34" s="62"/>
      <c r="S34" s="69"/>
    </row>
    <row r="35" spans="1:19" ht="15">
      <c r="A35" s="39" t="s">
        <v>17</v>
      </c>
      <c r="B35" s="63">
        <f>SUM(B32:B34)</f>
        <v>280965035</v>
      </c>
      <c r="C35" s="63"/>
      <c r="D35" s="63"/>
      <c r="E35" s="63">
        <f>SUM(E32:E34)</f>
        <v>0</v>
      </c>
      <c r="F35" s="63"/>
      <c r="G35" s="63"/>
      <c r="H35" s="63"/>
      <c r="I35" s="121">
        <v>332388914.54</v>
      </c>
      <c r="J35" s="98">
        <f>SUM(J32:J34)</f>
        <v>992046.3769666665</v>
      </c>
      <c r="K35" s="136">
        <f>SUM(K32:K34)</f>
        <v>377097890.8830333</v>
      </c>
      <c r="O35" s="64"/>
      <c r="P35" s="64"/>
      <c r="Q35" s="64"/>
      <c r="S35" s="246"/>
    </row>
    <row r="36" spans="1:27" s="15" customFormat="1" ht="15">
      <c r="A36" s="65" t="s">
        <v>21</v>
      </c>
      <c r="B36" s="57"/>
      <c r="C36" s="57"/>
      <c r="D36" s="57"/>
      <c r="E36" s="57"/>
      <c r="F36" s="57"/>
      <c r="G36" s="58"/>
      <c r="H36" s="57"/>
      <c r="I36" s="129"/>
      <c r="J36" s="247"/>
      <c r="K36" s="248"/>
      <c r="L36" s="36"/>
      <c r="M36" s="36"/>
      <c r="N36" s="36"/>
      <c r="O36" s="59"/>
      <c r="P36" s="59"/>
      <c r="Q36" s="59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1" ht="15">
      <c r="A37" s="66" t="s">
        <v>22</v>
      </c>
      <c r="B37" s="34"/>
      <c r="C37" s="34"/>
      <c r="D37" s="34"/>
      <c r="E37" s="34"/>
      <c r="F37" s="34"/>
      <c r="G37" s="35"/>
      <c r="H37" s="34"/>
      <c r="I37" s="130">
        <v>8855894.544</v>
      </c>
      <c r="J37" s="124">
        <f>+I37*20%/12*2</f>
        <v>295196.48480000003</v>
      </c>
      <c r="K37" s="143">
        <f>+I37-J37</f>
        <v>8560698.0592</v>
      </c>
      <c r="O37" s="36"/>
      <c r="P37" s="36"/>
      <c r="Q37" s="36"/>
      <c r="S37" s="69"/>
      <c r="T37" s="20"/>
      <c r="U37" s="20"/>
    </row>
    <row r="38" spans="1:27" s="15" customFormat="1" ht="15.75" thickBot="1">
      <c r="A38" s="4" t="s">
        <v>17</v>
      </c>
      <c r="B38" s="67">
        <f>+B35+B30+B21+B18</f>
        <v>404095096.08</v>
      </c>
      <c r="C38" s="34"/>
      <c r="D38" s="34"/>
      <c r="E38" s="67">
        <f>SUM(E37:E37)</f>
        <v>0</v>
      </c>
      <c r="F38" s="67"/>
      <c r="G38" s="68"/>
      <c r="H38" s="67"/>
      <c r="I38" s="144">
        <v>20434683.27</v>
      </c>
      <c r="J38" s="145">
        <f>SUM(J37:J37)</f>
        <v>295196.48480000003</v>
      </c>
      <c r="K38" s="146">
        <f>SUM(K37:K37)</f>
        <v>8560698.0592</v>
      </c>
      <c r="L38" s="36"/>
      <c r="M38" s="36"/>
      <c r="N38" s="36"/>
      <c r="O38" s="44"/>
      <c r="P38" s="44"/>
      <c r="Q38" s="44"/>
      <c r="R38" s="12"/>
      <c r="S38" s="12"/>
      <c r="T38" s="20"/>
      <c r="U38" s="20"/>
      <c r="V38" s="12"/>
      <c r="W38" s="12"/>
      <c r="X38" s="12"/>
      <c r="Y38" s="12"/>
      <c r="Z38" s="12"/>
      <c r="AA38" s="12"/>
    </row>
    <row r="39" spans="1:21" ht="15">
      <c r="A39" s="70" t="s">
        <v>23</v>
      </c>
      <c r="B39" s="71"/>
      <c r="C39" s="34"/>
      <c r="D39" s="34"/>
      <c r="E39" s="72"/>
      <c r="F39" s="71"/>
      <c r="G39" s="18"/>
      <c r="H39" s="71"/>
      <c r="I39" s="71"/>
      <c r="J39" s="71"/>
      <c r="K39" s="109">
        <f>+I13+I18+I21+I30+I35</f>
        <v>408892020.88</v>
      </c>
      <c r="P39" s="69"/>
      <c r="Q39" s="110"/>
      <c r="R39" s="110"/>
      <c r="S39" s="110"/>
      <c r="T39" s="110"/>
      <c r="U39" s="110"/>
    </row>
    <row r="40" spans="1:27" s="15" customFormat="1" ht="15.75" thickBot="1">
      <c r="A40" s="70" t="s">
        <v>49</v>
      </c>
      <c r="B40" s="71"/>
      <c r="C40" s="177"/>
      <c r="D40" s="177"/>
      <c r="E40" s="72"/>
      <c r="F40" s="71"/>
      <c r="G40" s="18"/>
      <c r="H40" s="71"/>
      <c r="I40" s="71"/>
      <c r="J40" s="71"/>
      <c r="K40" s="108">
        <f>+J13+J18+J21+J30+J35</f>
        <v>4462562.196966667</v>
      </c>
      <c r="L40" s="36"/>
      <c r="M40" s="36"/>
      <c r="N40" s="36"/>
      <c r="O40" s="12"/>
      <c r="P40" s="12"/>
      <c r="Q40" s="110"/>
      <c r="R40" s="242"/>
      <c r="S40" s="36"/>
      <c r="T40" s="110"/>
      <c r="U40" s="110"/>
      <c r="V40" s="12"/>
      <c r="W40" s="12"/>
      <c r="X40" s="12"/>
      <c r="Y40" s="12"/>
      <c r="Z40" s="12"/>
      <c r="AA40" s="12"/>
    </row>
    <row r="41" spans="1:21" ht="15">
      <c r="A41" s="70" t="s">
        <v>50</v>
      </c>
      <c r="B41" s="71"/>
      <c r="C41" s="71"/>
      <c r="D41" s="71"/>
      <c r="E41" s="72"/>
      <c r="F41" s="71"/>
      <c r="G41" s="18"/>
      <c r="H41" s="71"/>
      <c r="I41" s="71"/>
      <c r="J41" s="71"/>
      <c r="K41" s="249">
        <f>+K39-K40</f>
        <v>404429458.68303335</v>
      </c>
      <c r="L41" s="36" t="e">
        <f>+#REF!</f>
        <v>#REF!</v>
      </c>
      <c r="P41" s="69"/>
      <c r="Q41" s="110"/>
      <c r="R41" s="111"/>
      <c r="S41" s="110"/>
      <c r="T41" s="110"/>
      <c r="U41" s="110"/>
    </row>
    <row r="42" spans="1:21" ht="15">
      <c r="A42" s="70" t="s">
        <v>25</v>
      </c>
      <c r="B42" s="71"/>
      <c r="C42" s="71"/>
      <c r="D42" s="71"/>
      <c r="E42" s="73"/>
      <c r="F42" s="74"/>
      <c r="G42" s="75"/>
      <c r="H42" s="74"/>
      <c r="I42" s="74"/>
      <c r="J42" s="71"/>
      <c r="K42" s="109">
        <f>+I38</f>
        <v>20434683.27</v>
      </c>
      <c r="Q42" s="110"/>
      <c r="R42" s="110"/>
      <c r="S42" s="110"/>
      <c r="T42" s="110"/>
      <c r="U42" s="110"/>
    </row>
    <row r="43" spans="1:21" ht="15.75" thickBot="1">
      <c r="A43" s="70" t="s">
        <v>51</v>
      </c>
      <c r="B43" s="71"/>
      <c r="C43" s="71"/>
      <c r="D43" s="71"/>
      <c r="E43" s="73"/>
      <c r="F43" s="74"/>
      <c r="G43" s="75"/>
      <c r="H43" s="74"/>
      <c r="I43" s="74"/>
      <c r="J43" s="71"/>
      <c r="K43" s="108">
        <f>+J38</f>
        <v>295196.48480000003</v>
      </c>
      <c r="L43" s="36" t="e">
        <f>+#REF!</f>
        <v>#REF!</v>
      </c>
      <c r="P43" s="69"/>
      <c r="Q43" s="110"/>
      <c r="R43" s="110"/>
      <c r="S43" s="110"/>
      <c r="T43" s="110"/>
      <c r="U43" s="110"/>
    </row>
    <row r="44" spans="1:21" ht="10.5" customHeight="1">
      <c r="A44" s="70" t="s">
        <v>52</v>
      </c>
      <c r="B44" s="71"/>
      <c r="C44" s="71"/>
      <c r="D44" s="71"/>
      <c r="E44" s="73"/>
      <c r="F44" s="74"/>
      <c r="G44" s="75"/>
      <c r="H44" s="74"/>
      <c r="I44" s="74"/>
      <c r="J44" s="71"/>
      <c r="K44" s="249">
        <f>+K42-K43</f>
        <v>20139486.7852</v>
      </c>
      <c r="P44" s="20"/>
      <c r="Q44" s="110"/>
      <c r="R44" s="110"/>
      <c r="S44" s="110"/>
      <c r="T44" s="110"/>
      <c r="U44" s="110"/>
    </row>
    <row r="45" spans="1:16" ht="12" customHeight="1" thickBot="1">
      <c r="A45" s="76" t="s">
        <v>24</v>
      </c>
      <c r="B45" s="77"/>
      <c r="C45" s="71"/>
      <c r="D45" s="71"/>
      <c r="E45" s="78"/>
      <c r="F45" s="77"/>
      <c r="G45" s="19"/>
      <c r="H45" s="77"/>
      <c r="I45" s="77"/>
      <c r="J45" s="77"/>
      <c r="K45" s="101">
        <f>+K41+K44</f>
        <v>424568945.46823335</v>
      </c>
      <c r="P45" s="20"/>
    </row>
    <row r="46" spans="1:27" s="15" customFormat="1" ht="15">
      <c r="A46" s="79"/>
      <c r="B46" s="14"/>
      <c r="C46" s="71"/>
      <c r="D46" s="71"/>
      <c r="E46" s="80"/>
      <c r="F46" s="80"/>
      <c r="G46" s="81"/>
      <c r="H46" s="80"/>
      <c r="I46" s="69"/>
      <c r="J46" s="12"/>
      <c r="K46" s="12"/>
      <c r="L46" s="36"/>
      <c r="M46" s="36"/>
      <c r="N46" s="36"/>
      <c r="O46" s="12"/>
      <c r="P46" s="20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16" customFormat="1" ht="15.75" customHeight="1" thickBot="1">
      <c r="A47" s="79"/>
      <c r="B47" s="14"/>
      <c r="C47" s="77"/>
      <c r="D47" s="77"/>
      <c r="E47" s="14"/>
      <c r="F47" s="14"/>
      <c r="G47" s="13"/>
      <c r="H47" s="14"/>
      <c r="I47" s="12"/>
      <c r="J47" s="12"/>
      <c r="K47" s="12"/>
      <c r="L47" s="36"/>
      <c r="M47" s="36"/>
      <c r="N47" s="36"/>
      <c r="O47" s="12"/>
      <c r="P47" s="20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ht="13.5" customHeight="1">
      <c r="A48" s="82"/>
    </row>
    <row r="49" ht="15" customHeight="1">
      <c r="A49" s="82"/>
    </row>
    <row r="50" ht="15">
      <c r="A50" s="82"/>
    </row>
    <row r="51" ht="11.25" customHeight="1">
      <c r="A51" s="82"/>
    </row>
    <row r="52" ht="16.5" customHeight="1">
      <c r="A52" s="82"/>
    </row>
    <row r="53" ht="16.5" customHeight="1">
      <c r="A53" s="82"/>
    </row>
    <row r="54" ht="17.25" customHeight="1">
      <c r="A54" s="82"/>
    </row>
    <row r="55" ht="15">
      <c r="A55" s="83"/>
    </row>
    <row r="56" ht="15">
      <c r="A56" s="83"/>
    </row>
    <row r="57" ht="15">
      <c r="A57" s="83"/>
    </row>
    <row r="58" ht="15">
      <c r="A58" s="83"/>
    </row>
    <row r="59" ht="15">
      <c r="A59" s="11"/>
    </row>
    <row r="60" ht="15">
      <c r="A60" s="11"/>
    </row>
    <row r="61" ht="15">
      <c r="A61" s="11"/>
    </row>
    <row r="62" ht="15">
      <c r="A62" s="11"/>
    </row>
    <row r="63" ht="15">
      <c r="A63" s="11"/>
    </row>
    <row r="64" ht="15">
      <c r="A64" s="11"/>
    </row>
    <row r="65" ht="15">
      <c r="A65" s="11"/>
    </row>
    <row r="66" ht="15">
      <c r="A66" s="11"/>
    </row>
    <row r="67" ht="15">
      <c r="A67" s="11"/>
    </row>
    <row r="68" ht="15">
      <c r="A68" s="11"/>
    </row>
    <row r="69" ht="15">
      <c r="A69" s="11"/>
    </row>
    <row r="70" ht="15">
      <c r="A70" s="11"/>
    </row>
    <row r="71" ht="15">
      <c r="A71" s="11"/>
    </row>
    <row r="72" ht="15">
      <c r="A72" s="11"/>
    </row>
    <row r="73" ht="15">
      <c r="A73" s="11"/>
    </row>
    <row r="74" ht="15">
      <c r="A74" s="11"/>
    </row>
    <row r="75" ht="15">
      <c r="A75" s="11"/>
    </row>
    <row r="76" ht="15">
      <c r="A76" s="11"/>
    </row>
    <row r="77" ht="15">
      <c r="A77" s="11"/>
    </row>
    <row r="78" ht="15">
      <c r="A78" s="11"/>
    </row>
    <row r="79" ht="15">
      <c r="A79" s="11"/>
    </row>
    <row r="80" ht="15">
      <c r="A80" s="11"/>
    </row>
    <row r="81" ht="15">
      <c r="A81" s="11"/>
    </row>
    <row r="82" ht="15">
      <c r="A82" s="11"/>
    </row>
    <row r="83" ht="15">
      <c r="A83" s="11"/>
    </row>
    <row r="84" ht="15">
      <c r="A84" s="11"/>
    </row>
    <row r="85" ht="15">
      <c r="A85" s="11"/>
    </row>
    <row r="86" ht="15">
      <c r="A86" s="11"/>
    </row>
    <row r="87" ht="15">
      <c r="A87" s="11"/>
    </row>
    <row r="88" ht="15">
      <c r="A88" s="11"/>
    </row>
    <row r="89" ht="15">
      <c r="A89" s="11"/>
    </row>
    <row r="90" ht="15">
      <c r="A90" s="11"/>
    </row>
    <row r="91" ht="15">
      <c r="A91" s="11"/>
    </row>
    <row r="92" ht="15">
      <c r="A92" s="11"/>
    </row>
    <row r="93" ht="15">
      <c r="A93" s="11"/>
    </row>
    <row r="94" ht="15">
      <c r="A94" s="11"/>
    </row>
    <row r="95" ht="15">
      <c r="A95" s="11"/>
    </row>
    <row r="96" ht="15">
      <c r="A96" s="11"/>
    </row>
    <row r="97" ht="15">
      <c r="A97" s="11"/>
    </row>
    <row r="98" ht="15">
      <c r="A98" s="11"/>
    </row>
    <row r="99" ht="15">
      <c r="A99" s="11"/>
    </row>
    <row r="100" ht="15">
      <c r="A100" s="11"/>
    </row>
    <row r="101" ht="15">
      <c r="A101" s="11"/>
    </row>
    <row r="102" ht="15">
      <c r="A102" s="11"/>
    </row>
    <row r="103" ht="15">
      <c r="A103" s="11"/>
    </row>
    <row r="104" ht="15">
      <c r="A104" s="11"/>
    </row>
    <row r="105" ht="15">
      <c r="A105" s="11"/>
    </row>
    <row r="106" ht="15">
      <c r="A106" s="11"/>
    </row>
    <row r="107" ht="15">
      <c r="A107" s="11"/>
    </row>
    <row r="108" ht="15">
      <c r="A108" s="11"/>
    </row>
    <row r="109" ht="15">
      <c r="A109" s="11"/>
    </row>
    <row r="110" ht="15">
      <c r="A110" s="11"/>
    </row>
    <row r="111" ht="15">
      <c r="A111" s="11"/>
    </row>
    <row r="112" ht="15">
      <c r="A112" s="11"/>
    </row>
    <row r="113" ht="15">
      <c r="A113" s="11"/>
    </row>
    <row r="114" ht="15">
      <c r="A114" s="11"/>
    </row>
    <row r="115" ht="15">
      <c r="A115" s="11"/>
    </row>
    <row r="116" ht="15">
      <c r="A116" s="11"/>
    </row>
    <row r="117" ht="15">
      <c r="A117" s="11"/>
    </row>
    <row r="118" ht="15">
      <c r="A118" s="11"/>
    </row>
    <row r="119" ht="15">
      <c r="A119" s="11"/>
    </row>
    <row r="120" ht="15">
      <c r="A120" s="11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ht="15">
      <c r="A203" s="11"/>
    </row>
    <row r="204" ht="15">
      <c r="A204" s="11"/>
    </row>
    <row r="205" ht="15">
      <c r="A205" s="11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1"/>
    </row>
    <row r="211" ht="15">
      <c r="A211" s="11"/>
    </row>
    <row r="212" ht="15">
      <c r="A212" s="11"/>
    </row>
    <row r="213" ht="15">
      <c r="A213" s="11"/>
    </row>
    <row r="214" ht="15">
      <c r="A214" s="11"/>
    </row>
    <row r="215" ht="15">
      <c r="A215" s="11"/>
    </row>
    <row r="216" ht="15">
      <c r="A216" s="11"/>
    </row>
    <row r="217" ht="15">
      <c r="A217" s="11"/>
    </row>
    <row r="218" ht="15">
      <c r="A218" s="11"/>
    </row>
    <row r="219" ht="15">
      <c r="A219" s="11"/>
    </row>
    <row r="220" ht="15">
      <c r="A220" s="11"/>
    </row>
    <row r="221" ht="15">
      <c r="A221" s="11"/>
    </row>
    <row r="222" ht="15">
      <c r="A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ht="15">
      <c r="A228" s="11"/>
    </row>
    <row r="229" ht="15">
      <c r="A229" s="11"/>
    </row>
    <row r="230" ht="15">
      <c r="A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">
      <c r="A237" s="11"/>
    </row>
    <row r="238" ht="15">
      <c r="A238" s="11"/>
    </row>
    <row r="239" ht="15">
      <c r="A239" s="11"/>
    </row>
    <row r="240" ht="15">
      <c r="A240" s="11"/>
    </row>
    <row r="241" ht="15">
      <c r="A241" s="11"/>
    </row>
    <row r="242" ht="15">
      <c r="A242" s="11"/>
    </row>
    <row r="243" ht="15">
      <c r="A243" s="11"/>
    </row>
    <row r="244" ht="15">
      <c r="A244" s="11"/>
    </row>
    <row r="245" ht="15">
      <c r="A245" s="11"/>
    </row>
    <row r="246" ht="15">
      <c r="A246" s="11"/>
    </row>
    <row r="247" ht="15">
      <c r="A247" s="11"/>
    </row>
    <row r="248" ht="15">
      <c r="A248" s="11"/>
    </row>
    <row r="249" ht="15">
      <c r="A249" s="11"/>
    </row>
    <row r="250" ht="15">
      <c r="A250" s="11"/>
    </row>
    <row r="251" ht="15">
      <c r="A251" s="11"/>
    </row>
    <row r="252" ht="15">
      <c r="A252" s="11"/>
    </row>
    <row r="253" ht="15">
      <c r="A253" s="11"/>
    </row>
    <row r="254" ht="15">
      <c r="A254" s="11"/>
    </row>
    <row r="255" ht="15">
      <c r="A255" s="11"/>
    </row>
    <row r="256" ht="15">
      <c r="A256" s="11"/>
    </row>
    <row r="257" ht="15">
      <c r="A257" s="11"/>
    </row>
    <row r="258" ht="15">
      <c r="A258" s="11"/>
    </row>
    <row r="259" ht="15">
      <c r="A259" s="11"/>
    </row>
    <row r="260" ht="15">
      <c r="A260" s="11"/>
    </row>
    <row r="261" ht="15">
      <c r="A261" s="11"/>
    </row>
    <row r="262" ht="15">
      <c r="A262" s="11"/>
    </row>
    <row r="263" ht="15">
      <c r="A263" s="11"/>
    </row>
    <row r="264" ht="15">
      <c r="A264" s="11"/>
    </row>
    <row r="265" ht="15">
      <c r="A265" s="11"/>
    </row>
    <row r="266" ht="15">
      <c r="A266" s="11"/>
    </row>
    <row r="267" ht="15">
      <c r="A267" s="11"/>
    </row>
    <row r="268" ht="15">
      <c r="A268" s="11"/>
    </row>
    <row r="269" ht="15">
      <c r="A269" s="11"/>
    </row>
    <row r="270" ht="15">
      <c r="A270" s="11"/>
    </row>
    <row r="271" ht="15">
      <c r="A271" s="11"/>
    </row>
    <row r="272" ht="15">
      <c r="A272" s="11"/>
    </row>
    <row r="273" ht="15">
      <c r="A273" s="11"/>
    </row>
    <row r="274" ht="15">
      <c r="A274" s="11"/>
    </row>
    <row r="275" ht="15">
      <c r="A275" s="11"/>
    </row>
    <row r="276" ht="15">
      <c r="A276" s="11"/>
    </row>
    <row r="277" ht="15">
      <c r="A277" s="11"/>
    </row>
    <row r="278" ht="15">
      <c r="A278" s="11"/>
    </row>
    <row r="279" ht="15">
      <c r="A279" s="11"/>
    </row>
    <row r="280" ht="15">
      <c r="A280" s="11"/>
    </row>
    <row r="281" ht="15">
      <c r="A281" s="11"/>
    </row>
    <row r="282" ht="15">
      <c r="A282" s="11"/>
    </row>
    <row r="283" ht="15">
      <c r="A283" s="11"/>
    </row>
    <row r="284" ht="15">
      <c r="A284" s="11"/>
    </row>
    <row r="285" ht="15">
      <c r="A285" s="11"/>
    </row>
    <row r="286" ht="15">
      <c r="A286" s="11"/>
    </row>
    <row r="287" ht="15">
      <c r="A287" s="11"/>
    </row>
    <row r="288" ht="15">
      <c r="A288" s="11"/>
    </row>
    <row r="289" ht="15">
      <c r="A289" s="11"/>
    </row>
    <row r="290" ht="15">
      <c r="A290" s="11"/>
    </row>
    <row r="291" ht="15">
      <c r="A291" s="11"/>
    </row>
    <row r="292" ht="15">
      <c r="A292" s="11"/>
    </row>
    <row r="293" ht="15">
      <c r="A293" s="11"/>
    </row>
    <row r="294" ht="15">
      <c r="A294" s="11"/>
    </row>
    <row r="295" ht="15">
      <c r="A295" s="11"/>
    </row>
    <row r="296" ht="15">
      <c r="A296" s="11"/>
    </row>
    <row r="297" ht="15">
      <c r="A297" s="11"/>
    </row>
    <row r="298" ht="15">
      <c r="A298" s="11"/>
    </row>
    <row r="299" ht="15">
      <c r="A299" s="11"/>
    </row>
    <row r="300" ht="15">
      <c r="A300" s="11"/>
    </row>
    <row r="301" ht="15">
      <c r="A301" s="11"/>
    </row>
    <row r="302" ht="15">
      <c r="A302" s="11"/>
    </row>
    <row r="303" ht="15">
      <c r="A303" s="11"/>
    </row>
    <row r="304" ht="15">
      <c r="A304" s="11"/>
    </row>
    <row r="305" ht="15">
      <c r="A305" s="11"/>
    </row>
    <row r="306" ht="15">
      <c r="A306" s="11"/>
    </row>
    <row r="307" ht="15">
      <c r="A307" s="11"/>
    </row>
    <row r="308" ht="15">
      <c r="A308" s="11"/>
    </row>
    <row r="309" ht="15">
      <c r="A309" s="11"/>
    </row>
    <row r="310" ht="15">
      <c r="A310" s="11"/>
    </row>
    <row r="311" ht="15">
      <c r="A311" s="11"/>
    </row>
    <row r="312" ht="15">
      <c r="A312" s="11"/>
    </row>
    <row r="313" ht="15">
      <c r="A313" s="11"/>
    </row>
    <row r="314" ht="15">
      <c r="A314" s="11"/>
    </row>
    <row r="315" ht="15">
      <c r="A315" s="11"/>
    </row>
    <row r="316" ht="15">
      <c r="A316" s="11"/>
    </row>
    <row r="317" ht="15">
      <c r="A317" s="11"/>
    </row>
    <row r="318" ht="15">
      <c r="A318" s="11"/>
    </row>
    <row r="319" ht="15">
      <c r="A319" s="11"/>
    </row>
    <row r="320" ht="15">
      <c r="A320" s="11"/>
    </row>
    <row r="321" ht="15">
      <c r="A321" s="11"/>
    </row>
    <row r="322" ht="15">
      <c r="A322" s="11"/>
    </row>
    <row r="323" ht="15">
      <c r="A323" s="11"/>
    </row>
    <row r="324" ht="15">
      <c r="A324" s="11"/>
    </row>
    <row r="325" ht="15">
      <c r="A325" s="11"/>
    </row>
    <row r="326" ht="15">
      <c r="A326" s="11"/>
    </row>
    <row r="327" ht="15">
      <c r="A327" s="11"/>
    </row>
    <row r="328" ht="15">
      <c r="A328" s="11"/>
    </row>
    <row r="329" ht="15">
      <c r="A329" s="11"/>
    </row>
    <row r="330" ht="15">
      <c r="A330" s="11"/>
    </row>
    <row r="331" ht="15">
      <c r="A331" s="11"/>
    </row>
    <row r="332" ht="15">
      <c r="A332" s="11"/>
    </row>
    <row r="333" ht="15">
      <c r="A333" s="11"/>
    </row>
    <row r="334" ht="15">
      <c r="A334" s="11"/>
    </row>
    <row r="335" ht="15">
      <c r="A335" s="11"/>
    </row>
    <row r="336" ht="15">
      <c r="A336" s="11"/>
    </row>
    <row r="337" ht="15">
      <c r="A337" s="11"/>
    </row>
    <row r="338" ht="15">
      <c r="A338" s="11"/>
    </row>
    <row r="339" ht="15">
      <c r="A339" s="11"/>
    </row>
    <row r="340" ht="15">
      <c r="A340" s="11"/>
    </row>
    <row r="341" ht="15">
      <c r="A341" s="11"/>
    </row>
    <row r="342" ht="15">
      <c r="A342" s="11"/>
    </row>
    <row r="343" ht="15">
      <c r="A343" s="11"/>
    </row>
    <row r="344" ht="15">
      <c r="A344" s="11"/>
    </row>
    <row r="345" ht="15">
      <c r="A345" s="11"/>
    </row>
    <row r="346" ht="15">
      <c r="A346" s="11"/>
    </row>
    <row r="347" ht="15">
      <c r="A347" s="11"/>
    </row>
    <row r="348" ht="15">
      <c r="A348" s="11"/>
    </row>
    <row r="349" ht="15">
      <c r="A349" s="11"/>
    </row>
    <row r="350" ht="15">
      <c r="A350" s="11"/>
    </row>
    <row r="351" ht="15">
      <c r="A351" s="11"/>
    </row>
    <row r="352" ht="15">
      <c r="A352" s="11"/>
    </row>
    <row r="353" ht="15">
      <c r="A353" s="11"/>
    </row>
    <row r="354" ht="15">
      <c r="A354" s="11"/>
    </row>
    <row r="355" ht="15">
      <c r="A355" s="11"/>
    </row>
    <row r="356" ht="15">
      <c r="A356" s="11"/>
    </row>
    <row r="357" ht="15">
      <c r="A357" s="11"/>
    </row>
    <row r="358" ht="15">
      <c r="A358" s="11"/>
    </row>
    <row r="359" ht="15">
      <c r="A359" s="11"/>
    </row>
    <row r="360" ht="15">
      <c r="A360" s="11"/>
    </row>
    <row r="361" ht="15">
      <c r="A361" s="11"/>
    </row>
    <row r="362" ht="15">
      <c r="A362" s="11"/>
    </row>
    <row r="363" ht="15">
      <c r="A363" s="11"/>
    </row>
    <row r="364" ht="15">
      <c r="A364" s="11"/>
    </row>
    <row r="365" ht="15">
      <c r="A365" s="11"/>
    </row>
    <row r="366" ht="15">
      <c r="A366" s="11"/>
    </row>
    <row r="367" ht="15">
      <c r="A367" s="11"/>
    </row>
    <row r="368" ht="15">
      <c r="A368" s="11"/>
    </row>
    <row r="369" ht="15">
      <c r="A369" s="11"/>
    </row>
    <row r="370" ht="15">
      <c r="A370" s="11"/>
    </row>
    <row r="371" ht="15">
      <c r="A371" s="11"/>
    </row>
    <row r="372" ht="15">
      <c r="A372" s="11"/>
    </row>
    <row r="373" ht="15">
      <c r="A373" s="11"/>
    </row>
    <row r="374" ht="15">
      <c r="A374" s="11"/>
    </row>
    <row r="375" ht="15">
      <c r="A375" s="11"/>
    </row>
    <row r="376" ht="15">
      <c r="A376" s="11"/>
    </row>
    <row r="377" ht="15">
      <c r="A377" s="11"/>
    </row>
    <row r="378" ht="15">
      <c r="A378" s="11"/>
    </row>
    <row r="379" ht="15">
      <c r="A379" s="11"/>
    </row>
    <row r="380" ht="15">
      <c r="A380" s="11"/>
    </row>
    <row r="381" ht="15">
      <c r="A381" s="11"/>
    </row>
    <row r="382" ht="15">
      <c r="A382" s="11"/>
    </row>
    <row r="383" ht="15">
      <c r="A383" s="11"/>
    </row>
    <row r="384" ht="15">
      <c r="A384" s="11"/>
    </row>
    <row r="385" ht="15">
      <c r="A385" s="11"/>
    </row>
    <row r="386" ht="15">
      <c r="A386" s="11"/>
    </row>
    <row r="387" ht="15">
      <c r="A387" s="11"/>
    </row>
    <row r="388" ht="15">
      <c r="A388" s="11"/>
    </row>
    <row r="389" ht="15">
      <c r="A389" s="11"/>
    </row>
    <row r="390" ht="15">
      <c r="A390" s="11"/>
    </row>
    <row r="391" ht="15">
      <c r="A391" s="11"/>
    </row>
    <row r="392" ht="15">
      <c r="A392" s="11"/>
    </row>
    <row r="393" ht="15">
      <c r="A393" s="11"/>
    </row>
    <row r="394" ht="15">
      <c r="A394" s="11"/>
    </row>
    <row r="395" ht="15">
      <c r="A395" s="11"/>
    </row>
    <row r="396" ht="15">
      <c r="A396" s="11"/>
    </row>
    <row r="397" ht="15">
      <c r="A397" s="11"/>
    </row>
    <row r="398" ht="15">
      <c r="A398" s="11"/>
    </row>
    <row r="399" ht="15">
      <c r="A399" s="11"/>
    </row>
    <row r="400" ht="15">
      <c r="A400" s="11"/>
    </row>
    <row r="401" ht="15">
      <c r="A401" s="11"/>
    </row>
    <row r="402" ht="15">
      <c r="A402" s="11"/>
    </row>
    <row r="403" ht="15">
      <c r="A403" s="11"/>
    </row>
    <row r="404" ht="15">
      <c r="A404" s="11"/>
    </row>
    <row r="405" ht="15">
      <c r="A405" s="11"/>
    </row>
    <row r="406" ht="15">
      <c r="A406" s="11"/>
    </row>
    <row r="407" ht="15">
      <c r="A407" s="11"/>
    </row>
    <row r="408" ht="15">
      <c r="A408" s="11"/>
    </row>
    <row r="409" ht="15">
      <c r="A409" s="11"/>
    </row>
    <row r="410" ht="15">
      <c r="A410" s="11"/>
    </row>
    <row r="411" ht="15">
      <c r="A411" s="11"/>
    </row>
    <row r="412" ht="15">
      <c r="A412" s="11"/>
    </row>
    <row r="413" ht="15">
      <c r="A413" s="11"/>
    </row>
    <row r="414" ht="15">
      <c r="A414" s="11"/>
    </row>
    <row r="415" ht="15">
      <c r="A415" s="11"/>
    </row>
    <row r="416" ht="15">
      <c r="A416" s="11"/>
    </row>
    <row r="417" ht="15">
      <c r="A417" s="11"/>
    </row>
    <row r="418" ht="15">
      <c r="A418" s="11"/>
    </row>
    <row r="419" ht="15">
      <c r="A419" s="11"/>
    </row>
    <row r="420" ht="15">
      <c r="A420" s="11"/>
    </row>
    <row r="421" ht="15">
      <c r="A421" s="11"/>
    </row>
    <row r="422" ht="15">
      <c r="A422" s="11"/>
    </row>
    <row r="423" ht="15">
      <c r="A423" s="11"/>
    </row>
    <row r="424" ht="15">
      <c r="A424" s="11"/>
    </row>
    <row r="425" ht="15">
      <c r="A425" s="11"/>
    </row>
    <row r="426" ht="15">
      <c r="A426" s="11"/>
    </row>
    <row r="427" ht="15">
      <c r="A427" s="11"/>
    </row>
    <row r="428" ht="15">
      <c r="A428" s="11"/>
    </row>
    <row r="429" ht="15">
      <c r="A429" s="11"/>
    </row>
    <row r="430" ht="15">
      <c r="A430" s="11"/>
    </row>
    <row r="431" ht="15">
      <c r="A431" s="11"/>
    </row>
    <row r="432" ht="15">
      <c r="A432" s="11"/>
    </row>
    <row r="433" ht="15">
      <c r="A433" s="11"/>
    </row>
    <row r="434" ht="15">
      <c r="A434" s="11"/>
    </row>
    <row r="435" ht="15">
      <c r="A435" s="11"/>
    </row>
    <row r="436" ht="15">
      <c r="A436" s="11"/>
    </row>
    <row r="437" ht="15">
      <c r="A437" s="11"/>
    </row>
    <row r="438" ht="15">
      <c r="A438" s="11"/>
    </row>
    <row r="439" ht="15">
      <c r="A439" s="11"/>
    </row>
    <row r="440" ht="15">
      <c r="A440" s="11"/>
    </row>
    <row r="441" ht="15">
      <c r="A441" s="11"/>
    </row>
    <row r="442" ht="15">
      <c r="A442" s="11"/>
    </row>
    <row r="443" ht="15">
      <c r="A443" s="11"/>
    </row>
    <row r="444" ht="15">
      <c r="A444" s="11"/>
    </row>
    <row r="445" ht="15">
      <c r="A445" s="11"/>
    </row>
    <row r="446" ht="15">
      <c r="A446" s="11"/>
    </row>
    <row r="447" ht="15">
      <c r="A447" s="11"/>
    </row>
    <row r="448" ht="15">
      <c r="A448" s="11"/>
    </row>
    <row r="449" ht="15">
      <c r="A449" s="11"/>
    </row>
    <row r="450" ht="15">
      <c r="A450" s="11"/>
    </row>
    <row r="451" ht="15">
      <c r="A451" s="11"/>
    </row>
    <row r="452" ht="15">
      <c r="A452" s="11"/>
    </row>
    <row r="453" ht="15">
      <c r="A453" s="11"/>
    </row>
    <row r="454" ht="15">
      <c r="A454" s="11"/>
    </row>
    <row r="455" ht="15">
      <c r="A455" s="11"/>
    </row>
    <row r="456" ht="15">
      <c r="A456" s="11"/>
    </row>
    <row r="457" ht="15">
      <c r="A457" s="11"/>
    </row>
    <row r="458" ht="15">
      <c r="A458" s="11"/>
    </row>
    <row r="459" ht="15">
      <c r="A459" s="11"/>
    </row>
    <row r="460" ht="15">
      <c r="A460" s="11"/>
    </row>
    <row r="461" ht="15">
      <c r="A461" s="11"/>
    </row>
    <row r="462" ht="15">
      <c r="A462" s="11"/>
    </row>
    <row r="463" ht="15">
      <c r="A463" s="11"/>
    </row>
    <row r="464" ht="15">
      <c r="A464" s="11"/>
    </row>
    <row r="465" ht="15">
      <c r="A465" s="11"/>
    </row>
    <row r="466" ht="15">
      <c r="A466" s="11"/>
    </row>
    <row r="467" ht="15">
      <c r="A467" s="11"/>
    </row>
    <row r="468" ht="15">
      <c r="A468" s="11"/>
    </row>
    <row r="469" ht="15">
      <c r="A469" s="11"/>
    </row>
    <row r="470" ht="15">
      <c r="A470" s="11"/>
    </row>
    <row r="471" ht="15">
      <c r="A471" s="11"/>
    </row>
    <row r="472" ht="15">
      <c r="A472" s="11"/>
    </row>
    <row r="473" ht="15">
      <c r="A473" s="11"/>
    </row>
    <row r="474" ht="15">
      <c r="A474" s="11"/>
    </row>
    <row r="475" ht="15">
      <c r="A475" s="11"/>
    </row>
    <row r="476" ht="15">
      <c r="A476" s="11"/>
    </row>
    <row r="477" ht="15">
      <c r="A477" s="11"/>
    </row>
    <row r="478" ht="15">
      <c r="A478" s="11"/>
    </row>
    <row r="479" ht="15">
      <c r="A479" s="11"/>
    </row>
    <row r="480" ht="15">
      <c r="A480" s="11"/>
    </row>
    <row r="481" ht="15">
      <c r="A481" s="11"/>
    </row>
    <row r="482" ht="15">
      <c r="A482" s="11"/>
    </row>
    <row r="483" ht="15">
      <c r="A483" s="11"/>
    </row>
    <row r="484" ht="15">
      <c r="A484" s="11"/>
    </row>
    <row r="485" ht="15">
      <c r="A485" s="11"/>
    </row>
    <row r="486" ht="15">
      <c r="A486" s="11"/>
    </row>
    <row r="487" ht="15">
      <c r="A487" s="11"/>
    </row>
    <row r="488" ht="15">
      <c r="A488" s="11"/>
    </row>
    <row r="489" ht="15">
      <c r="A489" s="11"/>
    </row>
    <row r="490" ht="15">
      <c r="A490" s="11"/>
    </row>
    <row r="491" ht="15">
      <c r="A491" s="11"/>
    </row>
    <row r="492" ht="15">
      <c r="A492" s="11"/>
    </row>
    <row r="493" ht="15">
      <c r="A493" s="11"/>
    </row>
    <row r="494" ht="15">
      <c r="A494" s="11"/>
    </row>
    <row r="495" ht="15">
      <c r="A495" s="11"/>
    </row>
    <row r="496" ht="15">
      <c r="A496" s="11"/>
    </row>
    <row r="497" ht="15">
      <c r="A497" s="11"/>
    </row>
    <row r="498" ht="15">
      <c r="A498" s="11"/>
    </row>
    <row r="499" ht="15">
      <c r="A499" s="11"/>
    </row>
    <row r="500" ht="15">
      <c r="A500" s="11"/>
    </row>
    <row r="501" ht="15">
      <c r="A501" s="11"/>
    </row>
    <row r="502" ht="15">
      <c r="A502" s="11"/>
    </row>
    <row r="503" ht="15">
      <c r="A503" s="11"/>
    </row>
    <row r="504" ht="15">
      <c r="A504" s="11"/>
    </row>
    <row r="505" ht="15">
      <c r="A505" s="11"/>
    </row>
    <row r="506" ht="15">
      <c r="A506" s="11"/>
    </row>
    <row r="507" ht="15">
      <c r="A507" s="11"/>
    </row>
    <row r="508" ht="15">
      <c r="A508" s="11"/>
    </row>
    <row r="509" ht="15">
      <c r="A509" s="11"/>
    </row>
    <row r="510" ht="15">
      <c r="A510" s="11"/>
    </row>
    <row r="511" ht="15">
      <c r="A511" s="11"/>
    </row>
    <row r="512" ht="15">
      <c r="A512" s="11"/>
    </row>
    <row r="513" ht="15">
      <c r="A513" s="11"/>
    </row>
    <row r="514" ht="15">
      <c r="A514" s="11"/>
    </row>
    <row r="515" ht="15">
      <c r="A515" s="11"/>
    </row>
    <row r="516" ht="15">
      <c r="A516" s="11"/>
    </row>
    <row r="517" ht="15">
      <c r="A517" s="11"/>
    </row>
    <row r="518" ht="15">
      <c r="A518" s="11"/>
    </row>
    <row r="519" ht="15">
      <c r="A519" s="11"/>
    </row>
    <row r="520" ht="15">
      <c r="A520" s="11"/>
    </row>
    <row r="521" ht="15">
      <c r="A521" s="11"/>
    </row>
    <row r="522" ht="15">
      <c r="A522" s="11"/>
    </row>
    <row r="523" ht="15">
      <c r="A523" s="11"/>
    </row>
    <row r="524" ht="15">
      <c r="A524" s="11"/>
    </row>
    <row r="525" ht="15">
      <c r="A525" s="11"/>
    </row>
    <row r="526" ht="15">
      <c r="A526" s="11"/>
    </row>
    <row r="527" ht="15">
      <c r="A527" s="11"/>
    </row>
    <row r="528" ht="15">
      <c r="A528" s="11"/>
    </row>
    <row r="529" ht="15">
      <c r="A529" s="11"/>
    </row>
    <row r="530" ht="15">
      <c r="A530" s="11"/>
    </row>
    <row r="531" ht="15">
      <c r="A531" s="11"/>
    </row>
    <row r="532" ht="15">
      <c r="A532" s="11"/>
    </row>
    <row r="533" ht="15">
      <c r="A533" s="11"/>
    </row>
    <row r="534" ht="15">
      <c r="A534" s="11"/>
    </row>
    <row r="535" ht="15">
      <c r="A535" s="11"/>
    </row>
    <row r="536" ht="15">
      <c r="A536" s="11"/>
    </row>
    <row r="537" ht="15">
      <c r="A537" s="11"/>
    </row>
    <row r="538" ht="15">
      <c r="A538" s="11"/>
    </row>
    <row r="539" ht="15">
      <c r="A539" s="11"/>
    </row>
    <row r="540" ht="15">
      <c r="A540" s="11"/>
    </row>
    <row r="541" ht="15">
      <c r="A541" s="11"/>
    </row>
    <row r="542" ht="15">
      <c r="A542" s="11"/>
    </row>
    <row r="543" ht="15">
      <c r="A543" s="11"/>
    </row>
    <row r="544" ht="15">
      <c r="A544" s="11"/>
    </row>
    <row r="545" ht="15">
      <c r="A545" s="11"/>
    </row>
    <row r="546" ht="15">
      <c r="A546" s="11"/>
    </row>
    <row r="547" ht="15">
      <c r="A547" s="11"/>
    </row>
    <row r="548" ht="15">
      <c r="A548" s="11"/>
    </row>
    <row r="549" ht="15">
      <c r="A549" s="11"/>
    </row>
    <row r="550" ht="15">
      <c r="A550" s="11"/>
    </row>
    <row r="551" ht="15">
      <c r="A551" s="11"/>
    </row>
    <row r="552" ht="15">
      <c r="A552" s="11"/>
    </row>
    <row r="553" ht="15">
      <c r="A553" s="11"/>
    </row>
    <row r="554" ht="15">
      <c r="A554" s="11"/>
    </row>
    <row r="555" ht="15">
      <c r="A555" s="11"/>
    </row>
    <row r="556" ht="15">
      <c r="A556" s="11"/>
    </row>
    <row r="557" ht="15">
      <c r="A557" s="11"/>
    </row>
    <row r="558" ht="15">
      <c r="A558" s="11"/>
    </row>
    <row r="559" ht="15">
      <c r="A559" s="11"/>
    </row>
    <row r="560" ht="15">
      <c r="A560" s="11"/>
    </row>
    <row r="561" ht="15">
      <c r="A561" s="11"/>
    </row>
    <row r="562" ht="15">
      <c r="A562" s="11"/>
    </row>
    <row r="563" ht="15">
      <c r="A563" s="11"/>
    </row>
    <row r="564" ht="15">
      <c r="A564" s="11"/>
    </row>
    <row r="565" ht="15">
      <c r="A565" s="11"/>
    </row>
    <row r="566" ht="15">
      <c r="A566" s="11"/>
    </row>
    <row r="567" ht="15">
      <c r="A567" s="11"/>
    </row>
    <row r="568" ht="15">
      <c r="A568" s="11"/>
    </row>
    <row r="569" ht="15">
      <c r="A569" s="11"/>
    </row>
    <row r="570" ht="15">
      <c r="A570" s="11"/>
    </row>
    <row r="571" ht="15">
      <c r="A571" s="11"/>
    </row>
    <row r="572" ht="15">
      <c r="A572" s="11"/>
    </row>
    <row r="573" ht="15">
      <c r="A573" s="11"/>
    </row>
    <row r="574" ht="15">
      <c r="A574" s="11"/>
    </row>
    <row r="575" ht="15">
      <c r="A575" s="11"/>
    </row>
    <row r="576" ht="15">
      <c r="A576" s="11"/>
    </row>
    <row r="577" ht="15">
      <c r="A577" s="11"/>
    </row>
    <row r="578" ht="15">
      <c r="A578" s="11"/>
    </row>
    <row r="579" ht="15">
      <c r="A579" s="11"/>
    </row>
    <row r="580" ht="15">
      <c r="A580" s="11"/>
    </row>
    <row r="581" ht="15">
      <c r="A581" s="11"/>
    </row>
    <row r="582" ht="15">
      <c r="A582" s="11"/>
    </row>
    <row r="583" ht="15">
      <c r="A583" s="11"/>
    </row>
    <row r="584" ht="15">
      <c r="A584" s="11"/>
    </row>
    <row r="585" ht="15">
      <c r="A585" s="11"/>
    </row>
    <row r="586" ht="15">
      <c r="A586" s="11"/>
    </row>
    <row r="587" ht="15">
      <c r="A587" s="11"/>
    </row>
    <row r="588" ht="15">
      <c r="A588" s="11"/>
    </row>
    <row r="589" ht="15">
      <c r="A589" s="11"/>
    </row>
    <row r="590" ht="15">
      <c r="A590" s="11"/>
    </row>
    <row r="591" ht="15">
      <c r="A591" s="11"/>
    </row>
    <row r="592" ht="15">
      <c r="A592" s="11"/>
    </row>
    <row r="593" ht="15">
      <c r="A593" s="11"/>
    </row>
    <row r="594" ht="15">
      <c r="A594" s="11"/>
    </row>
    <row r="595" ht="15">
      <c r="A595" s="11"/>
    </row>
    <row r="596" ht="15">
      <c r="A596" s="11"/>
    </row>
    <row r="597" ht="15">
      <c r="A597" s="11"/>
    </row>
    <row r="598" ht="15">
      <c r="A598" s="11"/>
    </row>
    <row r="599" ht="15">
      <c r="A599" s="11"/>
    </row>
    <row r="600" ht="15">
      <c r="A600" s="11"/>
    </row>
    <row r="601" ht="15">
      <c r="A601" s="11"/>
    </row>
    <row r="602" ht="15">
      <c r="A602" s="11"/>
    </row>
    <row r="603" ht="15">
      <c r="A603" s="11"/>
    </row>
    <row r="604" ht="15">
      <c r="A604" s="11"/>
    </row>
    <row r="605" ht="15">
      <c r="A605" s="11"/>
    </row>
    <row r="606" ht="15">
      <c r="A606" s="11"/>
    </row>
    <row r="607" ht="15">
      <c r="A607" s="11"/>
    </row>
    <row r="608" ht="15">
      <c r="A608" s="11"/>
    </row>
    <row r="609" ht="15">
      <c r="A609" s="11"/>
    </row>
    <row r="610" ht="15">
      <c r="A610" s="11"/>
    </row>
    <row r="611" ht="15">
      <c r="A611" s="11"/>
    </row>
    <row r="612" ht="15">
      <c r="A612" s="11"/>
    </row>
    <row r="613" ht="15">
      <c r="A613" s="11"/>
    </row>
    <row r="614" ht="15">
      <c r="A614" s="11"/>
    </row>
    <row r="615" ht="15">
      <c r="A615" s="11"/>
    </row>
    <row r="616" ht="15">
      <c r="A616" s="11"/>
    </row>
    <row r="617" ht="15">
      <c r="A617" s="11"/>
    </row>
    <row r="618" ht="15">
      <c r="A618" s="11"/>
    </row>
    <row r="619" ht="15">
      <c r="A619" s="11"/>
    </row>
    <row r="620" ht="15">
      <c r="A620" s="11"/>
    </row>
    <row r="621" ht="15">
      <c r="A621" s="11"/>
    </row>
    <row r="622" ht="15">
      <c r="A622" s="11"/>
    </row>
    <row r="623" ht="15">
      <c r="A623" s="11"/>
    </row>
    <row r="624" ht="15">
      <c r="A624" s="11"/>
    </row>
    <row r="625" ht="15">
      <c r="A625" s="11"/>
    </row>
    <row r="626" ht="15">
      <c r="A626" s="11"/>
    </row>
    <row r="627" ht="15">
      <c r="A627" s="11"/>
    </row>
    <row r="628" ht="15">
      <c r="A628" s="11"/>
    </row>
    <row r="629" ht="15">
      <c r="A629" s="11"/>
    </row>
    <row r="630" ht="15">
      <c r="A630" s="11"/>
    </row>
    <row r="631" ht="15">
      <c r="A631" s="11"/>
    </row>
    <row r="632" ht="15">
      <c r="A632" s="11"/>
    </row>
    <row r="633" ht="15">
      <c r="A633" s="11"/>
    </row>
    <row r="634" ht="15">
      <c r="A634" s="11"/>
    </row>
    <row r="635" ht="15">
      <c r="A635" s="11"/>
    </row>
    <row r="636" ht="15">
      <c r="A636" s="11"/>
    </row>
    <row r="637" ht="15">
      <c r="A637" s="11"/>
    </row>
    <row r="638" ht="15">
      <c r="A638" s="11"/>
    </row>
    <row r="639" ht="15">
      <c r="A639" s="11"/>
    </row>
    <row r="640" ht="15">
      <c r="A640" s="11"/>
    </row>
    <row r="641" ht="15">
      <c r="A641" s="11"/>
    </row>
    <row r="642" ht="15">
      <c r="A642" s="11"/>
    </row>
    <row r="643" ht="15">
      <c r="A643" s="11"/>
    </row>
    <row r="644" ht="15">
      <c r="A644" s="11"/>
    </row>
    <row r="645" ht="15">
      <c r="A645" s="11"/>
    </row>
    <row r="646" ht="15">
      <c r="A646" s="11"/>
    </row>
    <row r="647" ht="15">
      <c r="A647" s="11"/>
    </row>
    <row r="648" ht="15">
      <c r="A648" s="11"/>
    </row>
    <row r="649" ht="15">
      <c r="A649" s="11"/>
    </row>
    <row r="650" ht="15">
      <c r="A650" s="11"/>
    </row>
    <row r="651" ht="15">
      <c r="A651" s="11"/>
    </row>
    <row r="652" ht="15">
      <c r="A652" s="11"/>
    </row>
    <row r="653" ht="15">
      <c r="A653" s="11"/>
    </row>
    <row r="654" ht="15">
      <c r="A654" s="11"/>
    </row>
    <row r="655" ht="15">
      <c r="A655" s="11"/>
    </row>
    <row r="656" ht="15">
      <c r="A656" s="11"/>
    </row>
    <row r="657" ht="15">
      <c r="A657" s="11"/>
    </row>
    <row r="658" ht="15">
      <c r="A658" s="11"/>
    </row>
    <row r="659" ht="15">
      <c r="A659" s="11"/>
    </row>
    <row r="660" ht="15">
      <c r="A660" s="11"/>
    </row>
    <row r="661" ht="15">
      <c r="A661" s="11"/>
    </row>
    <row r="662" ht="15">
      <c r="A662" s="11"/>
    </row>
    <row r="663" ht="15">
      <c r="A663" s="11"/>
    </row>
    <row r="664" ht="15">
      <c r="A664" s="11"/>
    </row>
    <row r="665" ht="15">
      <c r="A665" s="11"/>
    </row>
    <row r="666" ht="15">
      <c r="A666" s="11"/>
    </row>
    <row r="667" ht="15">
      <c r="A667" s="11"/>
    </row>
    <row r="668" ht="15">
      <c r="A668" s="11"/>
    </row>
    <row r="669" ht="15">
      <c r="A669" s="11"/>
    </row>
    <row r="670" ht="15">
      <c r="A670" s="11"/>
    </row>
    <row r="671" ht="15">
      <c r="A671" s="11"/>
    </row>
    <row r="672" ht="15">
      <c r="A672" s="11"/>
    </row>
    <row r="673" ht="15">
      <c r="A673" s="11"/>
    </row>
    <row r="674" ht="15">
      <c r="A674" s="11"/>
    </row>
    <row r="675" ht="15">
      <c r="A675" s="11"/>
    </row>
    <row r="676" ht="15">
      <c r="A676" s="11"/>
    </row>
    <row r="677" ht="15">
      <c r="A677" s="11"/>
    </row>
    <row r="678" ht="15">
      <c r="A678" s="11"/>
    </row>
    <row r="679" ht="15">
      <c r="A679" s="11"/>
    </row>
    <row r="680" ht="15">
      <c r="A680" s="11"/>
    </row>
    <row r="681" ht="15">
      <c r="A681" s="11"/>
    </row>
    <row r="682" ht="15">
      <c r="A682" s="11"/>
    </row>
    <row r="683" ht="15">
      <c r="A683" s="11"/>
    </row>
    <row r="684" ht="15">
      <c r="A684" s="11"/>
    </row>
    <row r="685" ht="15">
      <c r="A685" s="11"/>
    </row>
    <row r="686" ht="15">
      <c r="A686" s="11"/>
    </row>
    <row r="687" ht="15">
      <c r="A687" s="11"/>
    </row>
    <row r="688" ht="15">
      <c r="A688" s="11"/>
    </row>
    <row r="689" ht="15">
      <c r="A689" s="11"/>
    </row>
    <row r="690" ht="15">
      <c r="A690" s="11"/>
    </row>
    <row r="691" ht="15">
      <c r="A691" s="11"/>
    </row>
    <row r="692" ht="15">
      <c r="A692" s="11"/>
    </row>
    <row r="693" ht="15">
      <c r="A693" s="11"/>
    </row>
    <row r="694" ht="15">
      <c r="A694" s="11"/>
    </row>
    <row r="695" ht="15">
      <c r="A695" s="11"/>
    </row>
    <row r="696" ht="15">
      <c r="A696" s="11"/>
    </row>
    <row r="697" ht="15">
      <c r="A697" s="11"/>
    </row>
    <row r="698" ht="15">
      <c r="A698" s="11"/>
    </row>
    <row r="699" ht="15">
      <c r="A699" s="11"/>
    </row>
    <row r="700" ht="15">
      <c r="A700" s="11"/>
    </row>
    <row r="701" ht="15">
      <c r="A701" s="11"/>
    </row>
    <row r="702" ht="15">
      <c r="A702" s="11"/>
    </row>
    <row r="703" ht="15">
      <c r="A703" s="11"/>
    </row>
    <row r="704" ht="15">
      <c r="A704" s="11"/>
    </row>
    <row r="705" ht="15">
      <c r="A705" s="11"/>
    </row>
    <row r="706" ht="15">
      <c r="A706" s="11"/>
    </row>
    <row r="707" ht="15">
      <c r="A707" s="11"/>
    </row>
    <row r="708" ht="15">
      <c r="A708" s="11"/>
    </row>
    <row r="709" ht="15">
      <c r="A709" s="11"/>
    </row>
    <row r="710" ht="15">
      <c r="A710" s="11"/>
    </row>
    <row r="711" ht="15">
      <c r="A711" s="11"/>
    </row>
    <row r="712" ht="15">
      <c r="A712" s="11"/>
    </row>
    <row r="713" ht="15">
      <c r="A713" s="11"/>
    </row>
    <row r="714" ht="15">
      <c r="A714" s="11"/>
    </row>
    <row r="715" ht="15">
      <c r="A715" s="11"/>
    </row>
    <row r="716" ht="15">
      <c r="A716" s="11"/>
    </row>
    <row r="717" ht="15">
      <c r="A717" s="11"/>
    </row>
    <row r="718" ht="15">
      <c r="A718" s="11"/>
    </row>
    <row r="719" ht="15">
      <c r="A719" s="11"/>
    </row>
    <row r="720" ht="15">
      <c r="A720" s="11"/>
    </row>
    <row r="721" ht="15">
      <c r="A721" s="11"/>
    </row>
    <row r="722" ht="15">
      <c r="A722" s="11"/>
    </row>
    <row r="723" ht="15">
      <c r="A723" s="11"/>
    </row>
    <row r="724" ht="15">
      <c r="A724" s="11"/>
    </row>
    <row r="725" ht="15">
      <c r="A725" s="11"/>
    </row>
    <row r="726" ht="15">
      <c r="A726" s="11"/>
    </row>
    <row r="727" ht="15">
      <c r="A727" s="11"/>
    </row>
    <row r="728" ht="15">
      <c r="A728" s="11"/>
    </row>
    <row r="729" ht="15">
      <c r="A729" s="11"/>
    </row>
    <row r="730" ht="15">
      <c r="A730" s="11"/>
    </row>
    <row r="731" ht="15">
      <c r="A731" s="11"/>
    </row>
    <row r="732" ht="15">
      <c r="A732" s="11"/>
    </row>
    <row r="733" ht="15">
      <c r="A733" s="11"/>
    </row>
    <row r="734" ht="15">
      <c r="A734" s="11"/>
    </row>
    <row r="735" ht="15">
      <c r="A735" s="11"/>
    </row>
    <row r="736" ht="15">
      <c r="A736" s="11"/>
    </row>
    <row r="737" ht="15">
      <c r="A737" s="11"/>
    </row>
    <row r="738" ht="15">
      <c r="A738" s="11"/>
    </row>
    <row r="739" ht="15">
      <c r="A739" s="11"/>
    </row>
    <row r="740" ht="15">
      <c r="A740" s="11"/>
    </row>
    <row r="741" ht="15">
      <c r="A741" s="11"/>
    </row>
    <row r="742" ht="15">
      <c r="A742" s="11"/>
    </row>
    <row r="743" ht="15">
      <c r="A743" s="11"/>
    </row>
    <row r="744" ht="15">
      <c r="A744" s="11"/>
    </row>
    <row r="745" ht="15">
      <c r="A745" s="11"/>
    </row>
    <row r="746" ht="15">
      <c r="A746" s="11"/>
    </row>
    <row r="747" ht="15">
      <c r="A747" s="11"/>
    </row>
    <row r="748" ht="15">
      <c r="A748" s="11"/>
    </row>
    <row r="749" ht="15">
      <c r="A749" s="11"/>
    </row>
    <row r="750" ht="15">
      <c r="A750" s="11"/>
    </row>
    <row r="751" ht="15">
      <c r="A751" s="11"/>
    </row>
    <row r="752" ht="15">
      <c r="A752" s="11"/>
    </row>
    <row r="753" ht="15">
      <c r="A753" s="11"/>
    </row>
    <row r="754" ht="15">
      <c r="A754" s="11"/>
    </row>
    <row r="755" ht="15">
      <c r="A755" s="11"/>
    </row>
    <row r="756" ht="15">
      <c r="A756" s="11"/>
    </row>
    <row r="757" ht="15">
      <c r="A757" s="11"/>
    </row>
    <row r="758" ht="15">
      <c r="A758" s="11"/>
    </row>
    <row r="759" ht="15">
      <c r="A759" s="11"/>
    </row>
    <row r="760" ht="15">
      <c r="A760" s="11"/>
    </row>
    <row r="761" ht="15">
      <c r="A761" s="11"/>
    </row>
    <row r="762" ht="15">
      <c r="A762" s="11"/>
    </row>
    <row r="763" ht="15">
      <c r="A763" s="11"/>
    </row>
    <row r="764" ht="15">
      <c r="A764" s="11"/>
    </row>
    <row r="765" ht="15">
      <c r="A765" s="11"/>
    </row>
    <row r="766" ht="15">
      <c r="A766" s="11"/>
    </row>
    <row r="767" ht="15">
      <c r="A767" s="11"/>
    </row>
    <row r="768" ht="15">
      <c r="A768" s="11"/>
    </row>
    <row r="769" ht="15">
      <c r="A769" s="11"/>
    </row>
    <row r="770" ht="15">
      <c r="A770" s="11"/>
    </row>
    <row r="771" ht="15">
      <c r="A771" s="11"/>
    </row>
    <row r="772" ht="15">
      <c r="A772" s="11"/>
    </row>
    <row r="773" ht="15">
      <c r="A773" s="11"/>
    </row>
    <row r="774" ht="15">
      <c r="A774" s="11"/>
    </row>
    <row r="775" ht="15">
      <c r="A775" s="11"/>
    </row>
    <row r="776" ht="15">
      <c r="A776" s="11"/>
    </row>
    <row r="777" ht="15">
      <c r="A777" s="11"/>
    </row>
    <row r="778" ht="15">
      <c r="A778" s="11"/>
    </row>
    <row r="779" ht="15">
      <c r="A779" s="11"/>
    </row>
    <row r="780" ht="15">
      <c r="A780" s="11"/>
    </row>
    <row r="781" ht="15">
      <c r="A781" s="11"/>
    </row>
    <row r="782" ht="15">
      <c r="A782" s="11"/>
    </row>
    <row r="783" ht="15">
      <c r="A783" s="11"/>
    </row>
    <row r="784" ht="15">
      <c r="A784" s="11"/>
    </row>
    <row r="785" ht="15">
      <c r="A785" s="11"/>
    </row>
    <row r="786" ht="15">
      <c r="A786" s="11"/>
    </row>
    <row r="787" ht="15">
      <c r="A787" s="11"/>
    </row>
    <row r="788" ht="15">
      <c r="A788" s="11"/>
    </row>
    <row r="789" ht="15">
      <c r="A789" s="11"/>
    </row>
    <row r="790" ht="15">
      <c r="A790" s="11"/>
    </row>
    <row r="791" ht="15">
      <c r="A791" s="11"/>
    </row>
    <row r="792" ht="15">
      <c r="A792" s="11"/>
    </row>
    <row r="793" ht="15">
      <c r="A793" s="11"/>
    </row>
    <row r="794" ht="15">
      <c r="A794" s="11"/>
    </row>
    <row r="795" ht="15">
      <c r="A795" s="11"/>
    </row>
    <row r="796" ht="15">
      <c r="A796" s="11"/>
    </row>
    <row r="797" ht="15">
      <c r="A797" s="11"/>
    </row>
    <row r="798" ht="15">
      <c r="A798" s="11"/>
    </row>
    <row r="799" ht="15">
      <c r="A799" s="11"/>
    </row>
    <row r="800" ht="15">
      <c r="A800" s="11"/>
    </row>
    <row r="801" ht="15">
      <c r="A801" s="11"/>
    </row>
    <row r="802" ht="15">
      <c r="A802" s="11"/>
    </row>
    <row r="803" ht="15">
      <c r="A803" s="11"/>
    </row>
    <row r="804" ht="15">
      <c r="A804" s="11"/>
    </row>
    <row r="805" ht="15">
      <c r="A805" s="11"/>
    </row>
    <row r="806" ht="15">
      <c r="A806" s="11"/>
    </row>
    <row r="807" ht="15">
      <c r="A807" s="11"/>
    </row>
    <row r="808" ht="15">
      <c r="A808" s="11"/>
    </row>
    <row r="809" ht="15">
      <c r="A809" s="11"/>
    </row>
    <row r="810" ht="15">
      <c r="A810" s="11"/>
    </row>
    <row r="811" ht="15">
      <c r="A811" s="11"/>
    </row>
    <row r="812" ht="15">
      <c r="A812" s="11"/>
    </row>
    <row r="813" ht="15">
      <c r="A813" s="11"/>
    </row>
    <row r="814" ht="15">
      <c r="A814" s="11"/>
    </row>
    <row r="815" ht="15">
      <c r="A815" s="11"/>
    </row>
    <row r="816" ht="15">
      <c r="A816" s="11"/>
    </row>
    <row r="817" ht="15">
      <c r="A817" s="11"/>
    </row>
    <row r="818" ht="15">
      <c r="A818" s="11"/>
    </row>
    <row r="819" ht="15">
      <c r="A819" s="11"/>
    </row>
    <row r="820" ht="15">
      <c r="A820" s="11"/>
    </row>
    <row r="821" ht="15">
      <c r="A821" s="11"/>
    </row>
    <row r="822" ht="15">
      <c r="A822" s="11"/>
    </row>
    <row r="823" ht="15">
      <c r="A823" s="11"/>
    </row>
    <row r="824" ht="15">
      <c r="A824" s="11"/>
    </row>
    <row r="825" ht="15">
      <c r="A825" s="11"/>
    </row>
    <row r="826" ht="15">
      <c r="A826" s="11"/>
    </row>
    <row r="827" ht="15">
      <c r="A827" s="11"/>
    </row>
    <row r="828" ht="15">
      <c r="A828" s="11"/>
    </row>
    <row r="829" ht="15">
      <c r="A829" s="11"/>
    </row>
    <row r="830" ht="15">
      <c r="A830" s="11"/>
    </row>
    <row r="831" ht="15">
      <c r="A831" s="11"/>
    </row>
    <row r="832" ht="15">
      <c r="A832" s="11"/>
    </row>
    <row r="833" ht="15">
      <c r="A833" s="11"/>
    </row>
    <row r="834" ht="15">
      <c r="A834" s="11"/>
    </row>
    <row r="835" ht="15">
      <c r="A835" s="11"/>
    </row>
    <row r="836" ht="15">
      <c r="A836" s="11"/>
    </row>
    <row r="837" ht="15">
      <c r="A837" s="11"/>
    </row>
    <row r="838" ht="15">
      <c r="A838" s="11"/>
    </row>
    <row r="839" ht="15">
      <c r="A839" s="11"/>
    </row>
    <row r="840" ht="15">
      <c r="A840" s="11"/>
    </row>
    <row r="841" ht="15">
      <c r="A841" s="11"/>
    </row>
    <row r="842" ht="15">
      <c r="A842" s="11"/>
    </row>
    <row r="843" ht="15">
      <c r="A843" s="11"/>
    </row>
    <row r="844" ht="15">
      <c r="A844" s="11"/>
    </row>
    <row r="845" ht="15">
      <c r="A845" s="11"/>
    </row>
    <row r="846" ht="15">
      <c r="A846" s="11"/>
    </row>
    <row r="847" ht="15">
      <c r="A847" s="11"/>
    </row>
    <row r="848" ht="15">
      <c r="A848" s="11"/>
    </row>
    <row r="849" ht="15">
      <c r="A849" s="11"/>
    </row>
    <row r="850" ht="15">
      <c r="A850" s="11"/>
    </row>
    <row r="851" ht="15">
      <c r="A851" s="11"/>
    </row>
    <row r="852" ht="15">
      <c r="A852" s="11"/>
    </row>
    <row r="853" ht="15">
      <c r="A853" s="11"/>
    </row>
    <row r="854" ht="15">
      <c r="A854" s="11"/>
    </row>
    <row r="855" ht="15">
      <c r="A855" s="11"/>
    </row>
    <row r="856" ht="15">
      <c r="A856" s="11"/>
    </row>
    <row r="857" ht="15">
      <c r="A857" s="11"/>
    </row>
    <row r="858" ht="15">
      <c r="A858" s="11"/>
    </row>
    <row r="859" ht="15">
      <c r="A859" s="11"/>
    </row>
    <row r="860" ht="15">
      <c r="A860" s="11"/>
    </row>
    <row r="861" ht="15">
      <c r="A861" s="11"/>
    </row>
    <row r="862" ht="15">
      <c r="A862" s="11"/>
    </row>
    <row r="863" ht="15">
      <c r="A863" s="11"/>
    </row>
    <row r="864" ht="15">
      <c r="A864" s="11"/>
    </row>
    <row r="865" ht="15">
      <c r="A865" s="11"/>
    </row>
    <row r="866" ht="15">
      <c r="A866" s="11"/>
    </row>
    <row r="867" ht="15">
      <c r="A867" s="11"/>
    </row>
    <row r="868" ht="15">
      <c r="A868" s="11"/>
    </row>
    <row r="869" ht="15">
      <c r="A869" s="11"/>
    </row>
    <row r="870" ht="15">
      <c r="A870" s="11"/>
    </row>
    <row r="871" ht="15">
      <c r="A871" s="11"/>
    </row>
    <row r="872" ht="15">
      <c r="A872" s="11"/>
    </row>
    <row r="873" ht="15">
      <c r="A873" s="11"/>
    </row>
    <row r="874" ht="15">
      <c r="A874" s="11"/>
    </row>
    <row r="875" ht="15">
      <c r="A875" s="11"/>
    </row>
    <row r="876" ht="15">
      <c r="A876" s="11"/>
    </row>
    <row r="877" ht="15">
      <c r="A877" s="11"/>
    </row>
    <row r="878" ht="15">
      <c r="A878" s="11"/>
    </row>
    <row r="879" ht="15">
      <c r="A879" s="11"/>
    </row>
    <row r="880" ht="15">
      <c r="A880" s="11"/>
    </row>
    <row r="881" ht="15">
      <c r="A881" s="11"/>
    </row>
    <row r="882" ht="15">
      <c r="A882" s="11"/>
    </row>
    <row r="883" ht="15">
      <c r="A883" s="11"/>
    </row>
    <row r="884" ht="15">
      <c r="A884" s="11"/>
    </row>
    <row r="885" ht="15">
      <c r="A885" s="11"/>
    </row>
    <row r="886" ht="15">
      <c r="A886" s="11"/>
    </row>
    <row r="887" ht="15">
      <c r="A887" s="11"/>
    </row>
    <row r="888" ht="15">
      <c r="A888" s="11"/>
    </row>
    <row r="889" ht="15">
      <c r="A889" s="11"/>
    </row>
    <row r="890" ht="15">
      <c r="A890" s="11"/>
    </row>
    <row r="891" ht="15">
      <c r="A891" s="11"/>
    </row>
    <row r="892" ht="15">
      <c r="A892" s="11"/>
    </row>
    <row r="893" ht="15">
      <c r="A893" s="11"/>
    </row>
    <row r="894" ht="15">
      <c r="A894" s="11"/>
    </row>
    <row r="895" ht="15">
      <c r="A895" s="11"/>
    </row>
    <row r="896" ht="15">
      <c r="A896" s="11"/>
    </row>
    <row r="897" ht="15">
      <c r="A897" s="11"/>
    </row>
    <row r="898" ht="15">
      <c r="A898" s="11"/>
    </row>
    <row r="899" ht="15">
      <c r="A899" s="11"/>
    </row>
    <row r="900" ht="15">
      <c r="A900" s="11"/>
    </row>
    <row r="901" ht="15">
      <c r="A901" s="11"/>
    </row>
    <row r="902" ht="15">
      <c r="A902" s="11"/>
    </row>
    <row r="903" ht="15">
      <c r="A903" s="11"/>
    </row>
    <row r="904" ht="15">
      <c r="A904" s="11"/>
    </row>
    <row r="905" ht="15">
      <c r="A905" s="11"/>
    </row>
    <row r="906" ht="15">
      <c r="A906" s="11"/>
    </row>
    <row r="907" ht="15">
      <c r="A907" s="11"/>
    </row>
    <row r="908" ht="15">
      <c r="A908" s="11"/>
    </row>
    <row r="909" ht="15">
      <c r="A909" s="11"/>
    </row>
    <row r="910" ht="15">
      <c r="A910" s="11"/>
    </row>
    <row r="911" ht="15">
      <c r="A911" s="11"/>
    </row>
    <row r="912" ht="15">
      <c r="A912" s="11"/>
    </row>
    <row r="913" ht="15">
      <c r="A913" s="11"/>
    </row>
    <row r="914" ht="15">
      <c r="A914" s="11"/>
    </row>
    <row r="915" ht="15">
      <c r="A915" s="11"/>
    </row>
    <row r="916" ht="15">
      <c r="A916" s="11"/>
    </row>
    <row r="917" ht="15">
      <c r="A917" s="11"/>
    </row>
    <row r="918" ht="15">
      <c r="A918" s="11"/>
    </row>
    <row r="919" ht="15">
      <c r="A919" s="11"/>
    </row>
    <row r="920" ht="15">
      <c r="A920" s="11"/>
    </row>
    <row r="921" ht="15">
      <c r="A921" s="11"/>
    </row>
    <row r="922" ht="15">
      <c r="A922" s="11"/>
    </row>
    <row r="923" ht="15">
      <c r="A923" s="11"/>
    </row>
    <row r="924" ht="15">
      <c r="A924" s="11"/>
    </row>
    <row r="925" ht="15">
      <c r="A925" s="11"/>
    </row>
    <row r="926" ht="15">
      <c r="A926" s="11"/>
    </row>
    <row r="927" ht="15">
      <c r="A927" s="11"/>
    </row>
    <row r="928" ht="15">
      <c r="A928" s="11"/>
    </row>
    <row r="929" ht="15">
      <c r="A929" s="11"/>
    </row>
    <row r="930" ht="15">
      <c r="A930" s="11"/>
    </row>
    <row r="931" ht="15">
      <c r="A931" s="11"/>
    </row>
    <row r="932" ht="15">
      <c r="A932" s="11"/>
    </row>
    <row r="933" ht="15">
      <c r="A933" s="11"/>
    </row>
    <row r="934" ht="15">
      <c r="A934" s="11"/>
    </row>
    <row r="935" ht="15">
      <c r="A935" s="11"/>
    </row>
    <row r="936" ht="15">
      <c r="A936" s="11"/>
    </row>
    <row r="937" ht="15">
      <c r="A937" s="11"/>
    </row>
    <row r="938" ht="15">
      <c r="A938" s="11"/>
    </row>
    <row r="939" ht="15">
      <c r="A939" s="11"/>
    </row>
    <row r="940" ht="15">
      <c r="A940" s="11"/>
    </row>
    <row r="941" ht="15">
      <c r="A941" s="11"/>
    </row>
    <row r="942" ht="15">
      <c r="A942" s="11"/>
    </row>
    <row r="943" ht="15">
      <c r="A943" s="11"/>
    </row>
    <row r="944" ht="15">
      <c r="A944" s="11"/>
    </row>
    <row r="945" ht="15">
      <c r="A945" s="11"/>
    </row>
    <row r="946" ht="15">
      <c r="A946" s="11"/>
    </row>
    <row r="947" ht="15">
      <c r="A947" s="11"/>
    </row>
    <row r="948" ht="15">
      <c r="A948" s="11"/>
    </row>
    <row r="949" ht="15">
      <c r="A949" s="11"/>
    </row>
    <row r="950" ht="15">
      <c r="A950" s="11"/>
    </row>
    <row r="951" ht="15">
      <c r="A951" s="11"/>
    </row>
    <row r="952" ht="15">
      <c r="A952" s="11"/>
    </row>
    <row r="953" ht="15">
      <c r="A953" s="11"/>
    </row>
    <row r="954" ht="15">
      <c r="A954" s="11"/>
    </row>
    <row r="955" ht="15">
      <c r="A955" s="11"/>
    </row>
    <row r="956" ht="15">
      <c r="A956" s="11"/>
    </row>
    <row r="957" ht="15">
      <c r="A957" s="11"/>
    </row>
    <row r="958" ht="15">
      <c r="A958" s="11"/>
    </row>
    <row r="959" ht="15">
      <c r="A959" s="11"/>
    </row>
    <row r="960" ht="15">
      <c r="A960" s="11"/>
    </row>
    <row r="961" ht="15">
      <c r="A961" s="11"/>
    </row>
    <row r="962" ht="15">
      <c r="A962" s="11"/>
    </row>
    <row r="963" ht="15">
      <c r="A963" s="11"/>
    </row>
    <row r="964" ht="15">
      <c r="A964" s="11"/>
    </row>
    <row r="965" ht="15">
      <c r="A965" s="11"/>
    </row>
    <row r="966" ht="15">
      <c r="A966" s="11"/>
    </row>
    <row r="967" ht="15">
      <c r="A967" s="11"/>
    </row>
    <row r="968" ht="15">
      <c r="A968" s="11"/>
    </row>
    <row r="969" ht="15">
      <c r="A969" s="11"/>
    </row>
    <row r="970" ht="15">
      <c r="A970" s="11"/>
    </row>
    <row r="971" ht="15">
      <c r="A971" s="11"/>
    </row>
    <row r="972" ht="15">
      <c r="A972" s="11"/>
    </row>
    <row r="973" ht="15">
      <c r="A973" s="11"/>
    </row>
    <row r="974" ht="15">
      <c r="A974" s="11"/>
    </row>
    <row r="975" ht="15">
      <c r="A975" s="11"/>
    </row>
    <row r="976" ht="15">
      <c r="A976" s="11"/>
    </row>
    <row r="977" ht="15">
      <c r="A977" s="11"/>
    </row>
    <row r="978" ht="15">
      <c r="A978" s="11"/>
    </row>
    <row r="979" ht="15">
      <c r="A979" s="11"/>
    </row>
    <row r="980" ht="15">
      <c r="A980" s="11"/>
    </row>
    <row r="981" ht="15">
      <c r="A981" s="11"/>
    </row>
    <row r="982" ht="15">
      <c r="A982" s="11"/>
    </row>
    <row r="983" ht="15">
      <c r="A983" s="11"/>
    </row>
    <row r="984" ht="15">
      <c r="A984" s="11"/>
    </row>
    <row r="985" ht="15">
      <c r="A985" s="11"/>
    </row>
    <row r="986" ht="15">
      <c r="A986" s="11"/>
    </row>
    <row r="987" ht="15">
      <c r="A987" s="11"/>
    </row>
    <row r="988" ht="15">
      <c r="A988" s="11"/>
    </row>
    <row r="989" ht="15">
      <c r="A989" s="11"/>
    </row>
    <row r="990" ht="15">
      <c r="A990" s="11"/>
    </row>
    <row r="991" ht="15">
      <c r="A991" s="11"/>
    </row>
    <row r="992" ht="15">
      <c r="A992" s="11"/>
    </row>
    <row r="993" ht="15">
      <c r="A993" s="11"/>
    </row>
    <row r="994" ht="15">
      <c r="A994" s="11"/>
    </row>
    <row r="995" ht="15">
      <c r="A995" s="11"/>
    </row>
    <row r="996" ht="15">
      <c r="A996" s="11"/>
    </row>
    <row r="997" ht="15">
      <c r="A997" s="11"/>
    </row>
    <row r="998" ht="15">
      <c r="A998" s="11"/>
    </row>
    <row r="999" ht="15">
      <c r="A999" s="11"/>
    </row>
    <row r="1000" ht="15">
      <c r="A1000" s="11"/>
    </row>
    <row r="1001" ht="15">
      <c r="A1001" s="11"/>
    </row>
    <row r="1002" ht="15">
      <c r="A1002" s="11"/>
    </row>
    <row r="1003" ht="15">
      <c r="A1003" s="11"/>
    </row>
    <row r="1004" ht="15">
      <c r="A1004" s="11"/>
    </row>
    <row r="1005" ht="15">
      <c r="A1005" s="11"/>
    </row>
    <row r="1006" ht="15">
      <c r="A1006" s="11"/>
    </row>
    <row r="1007" ht="15">
      <c r="A1007" s="11"/>
    </row>
    <row r="1008" ht="15">
      <c r="A1008" s="11"/>
    </row>
    <row r="1009" ht="15">
      <c r="A1009" s="11"/>
    </row>
    <row r="1010" ht="15">
      <c r="A1010" s="11"/>
    </row>
    <row r="1011" ht="15">
      <c r="A1011" s="11"/>
    </row>
    <row r="1012" ht="15">
      <c r="A1012" s="11"/>
    </row>
    <row r="1013" ht="15">
      <c r="A1013" s="11"/>
    </row>
    <row r="1014" ht="15">
      <c r="A1014" s="11"/>
    </row>
    <row r="1015" ht="15">
      <c r="A1015" s="11"/>
    </row>
    <row r="1016" ht="15">
      <c r="A1016" s="11"/>
    </row>
    <row r="1017" ht="15">
      <c r="A1017" s="11"/>
    </row>
    <row r="1018" ht="15">
      <c r="A1018" s="11"/>
    </row>
    <row r="1019" ht="15">
      <c r="A1019" s="11"/>
    </row>
    <row r="1020" ht="15">
      <c r="A1020" s="11"/>
    </row>
    <row r="1021" ht="15">
      <c r="A1021" s="11"/>
    </row>
    <row r="1022" ht="15">
      <c r="A1022" s="11"/>
    </row>
    <row r="1023" ht="15">
      <c r="A1023" s="11"/>
    </row>
    <row r="1024" ht="15">
      <c r="A1024" s="11"/>
    </row>
    <row r="1025" ht="15">
      <c r="A1025" s="11"/>
    </row>
    <row r="1026" ht="15">
      <c r="A1026" s="11"/>
    </row>
    <row r="1027" ht="15">
      <c r="A1027" s="11"/>
    </row>
    <row r="1028" ht="15">
      <c r="A1028" s="11"/>
    </row>
    <row r="1029" ht="15">
      <c r="A1029" s="11"/>
    </row>
    <row r="1030" ht="15">
      <c r="A1030" s="11"/>
    </row>
    <row r="1031" ht="15">
      <c r="A1031" s="11"/>
    </row>
    <row r="1032" ht="15">
      <c r="A1032" s="11"/>
    </row>
    <row r="1033" ht="15">
      <c r="A1033" s="11"/>
    </row>
    <row r="1034" ht="15">
      <c r="A1034" s="11"/>
    </row>
    <row r="1035" ht="15">
      <c r="A1035" s="11"/>
    </row>
    <row r="1036" ht="15">
      <c r="A1036" s="11"/>
    </row>
    <row r="1037" ht="15">
      <c r="A1037" s="11"/>
    </row>
    <row r="1038" ht="15">
      <c r="A1038" s="11"/>
    </row>
    <row r="1039" ht="15">
      <c r="A1039" s="11"/>
    </row>
    <row r="1040" ht="15">
      <c r="A1040" s="11"/>
    </row>
    <row r="1041" ht="15">
      <c r="A1041" s="11"/>
    </row>
    <row r="1042" ht="15">
      <c r="A1042" s="11"/>
    </row>
    <row r="1043" ht="15">
      <c r="A1043" s="11"/>
    </row>
    <row r="1044" ht="15">
      <c r="A1044" s="11"/>
    </row>
    <row r="1045" ht="15">
      <c r="A1045" s="11"/>
    </row>
    <row r="1046" ht="15">
      <c r="A1046" s="11"/>
    </row>
    <row r="1047" ht="15">
      <c r="A1047" s="11"/>
    </row>
    <row r="1048" ht="15">
      <c r="A1048" s="11"/>
    </row>
    <row r="1049" ht="15">
      <c r="A1049" s="11"/>
    </row>
    <row r="1050" ht="15">
      <c r="A1050" s="11"/>
    </row>
    <row r="1051" ht="15">
      <c r="A1051" s="11"/>
    </row>
    <row r="1052" ht="15">
      <c r="A1052" s="11"/>
    </row>
    <row r="1053" ht="15">
      <c r="A1053" s="11"/>
    </row>
    <row r="1054" ht="15">
      <c r="A1054" s="11"/>
    </row>
    <row r="1055" ht="15">
      <c r="A1055" s="11"/>
    </row>
    <row r="1056" ht="15">
      <c r="A1056" s="11"/>
    </row>
    <row r="1057" ht="15">
      <c r="A1057" s="11"/>
    </row>
    <row r="1058" ht="15">
      <c r="A1058" s="11"/>
    </row>
    <row r="1059" ht="15">
      <c r="A1059" s="11"/>
    </row>
    <row r="1060" ht="15">
      <c r="A1060" s="11"/>
    </row>
    <row r="1061" ht="15">
      <c r="A1061" s="11"/>
    </row>
    <row r="1062" ht="15">
      <c r="A1062" s="11"/>
    </row>
    <row r="1063" ht="15">
      <c r="A1063" s="11"/>
    </row>
    <row r="1064" ht="15">
      <c r="A1064" s="11"/>
    </row>
    <row r="1065" ht="15">
      <c r="A1065" s="11"/>
    </row>
    <row r="1066" ht="15">
      <c r="A1066" s="11"/>
    </row>
    <row r="1067" ht="15">
      <c r="A1067" s="11"/>
    </row>
    <row r="1068" ht="15">
      <c r="A1068" s="11"/>
    </row>
    <row r="1069" ht="15">
      <c r="A1069" s="11"/>
    </row>
    <row r="1070" ht="15">
      <c r="A1070" s="11"/>
    </row>
    <row r="1071" ht="15">
      <c r="A1071" s="11"/>
    </row>
    <row r="1072" ht="15">
      <c r="A1072" s="11"/>
    </row>
    <row r="1073" ht="15">
      <c r="A1073" s="11"/>
    </row>
    <row r="1074" ht="15">
      <c r="A1074" s="11"/>
    </row>
    <row r="1075" ht="15">
      <c r="A1075" s="11"/>
    </row>
    <row r="1076" ht="15">
      <c r="A1076" s="11"/>
    </row>
    <row r="1077" ht="15">
      <c r="A1077" s="11"/>
    </row>
    <row r="1078" ht="15">
      <c r="A1078" s="11"/>
    </row>
    <row r="1079" ht="15">
      <c r="A1079" s="11"/>
    </row>
    <row r="1080" ht="15">
      <c r="A1080" s="11"/>
    </row>
    <row r="1081" ht="15">
      <c r="A1081" s="11"/>
    </row>
    <row r="1082" ht="15">
      <c r="A1082" s="11"/>
    </row>
    <row r="1083" ht="15">
      <c r="A1083" s="11"/>
    </row>
    <row r="1084" ht="15">
      <c r="A1084" s="11"/>
    </row>
    <row r="1085" ht="15">
      <c r="A1085" s="11"/>
    </row>
    <row r="1086" ht="15">
      <c r="A1086" s="11"/>
    </row>
    <row r="1087" ht="15">
      <c r="A1087" s="11"/>
    </row>
    <row r="1088" ht="15">
      <c r="A1088" s="11"/>
    </row>
    <row r="1089" ht="15">
      <c r="A1089" s="11"/>
    </row>
    <row r="1090" ht="15">
      <c r="A1090" s="11"/>
    </row>
    <row r="1091" ht="15">
      <c r="A1091" s="11"/>
    </row>
    <row r="1092" ht="15">
      <c r="A1092" s="11"/>
    </row>
    <row r="1093" ht="15">
      <c r="A1093" s="11"/>
    </row>
    <row r="1094" ht="15">
      <c r="A1094" s="11"/>
    </row>
    <row r="1095" ht="15">
      <c r="A1095" s="11"/>
    </row>
    <row r="1096" ht="15">
      <c r="A1096" s="11"/>
    </row>
    <row r="1097" ht="15">
      <c r="A1097" s="11"/>
    </row>
    <row r="1098" ht="15">
      <c r="A1098" s="11"/>
    </row>
    <row r="1099" ht="15">
      <c r="A1099" s="11"/>
    </row>
    <row r="1100" ht="15">
      <c r="A1100" s="11"/>
    </row>
    <row r="1101" ht="15">
      <c r="A1101" s="11"/>
    </row>
    <row r="1102" ht="15">
      <c r="A1102" s="11"/>
    </row>
    <row r="1103" ht="15">
      <c r="A1103" s="11"/>
    </row>
    <row r="1104" ht="15">
      <c r="A1104" s="11"/>
    </row>
    <row r="1105" ht="15">
      <c r="A1105" s="11"/>
    </row>
    <row r="1106" ht="15">
      <c r="A1106" s="11"/>
    </row>
    <row r="1107" ht="15">
      <c r="A1107" s="11"/>
    </row>
    <row r="1108" ht="15">
      <c r="A1108" s="11"/>
    </row>
    <row r="1109" ht="15">
      <c r="A1109" s="11"/>
    </row>
    <row r="1110" ht="15">
      <c r="A1110" s="11"/>
    </row>
    <row r="1111" ht="15">
      <c r="A1111" s="11"/>
    </row>
    <row r="1112" ht="15">
      <c r="A1112" s="11"/>
    </row>
    <row r="1113" ht="15">
      <c r="A1113" s="11"/>
    </row>
    <row r="1114" ht="15">
      <c r="A1114" s="11"/>
    </row>
    <row r="1115" ht="15">
      <c r="A1115" s="11"/>
    </row>
    <row r="1116" ht="15">
      <c r="A1116" s="11"/>
    </row>
    <row r="1117" ht="15">
      <c r="A1117" s="11"/>
    </row>
    <row r="1118" ht="15">
      <c r="A1118" s="11"/>
    </row>
    <row r="1119" ht="15">
      <c r="A1119" s="11"/>
    </row>
    <row r="1120" ht="15">
      <c r="A1120" s="11"/>
    </row>
    <row r="1121" ht="15">
      <c r="A1121" s="11"/>
    </row>
    <row r="1122" ht="15">
      <c r="A1122" s="11"/>
    </row>
    <row r="1123" ht="15">
      <c r="A1123" s="11"/>
    </row>
    <row r="1124" ht="15">
      <c r="A1124" s="11"/>
    </row>
    <row r="1125" ht="15">
      <c r="A1125" s="11"/>
    </row>
    <row r="1126" ht="15">
      <c r="A1126" s="11"/>
    </row>
    <row r="1127" ht="15">
      <c r="A1127" s="11"/>
    </row>
    <row r="1128" ht="15">
      <c r="A1128" s="11"/>
    </row>
    <row r="1129" ht="15">
      <c r="A1129" s="11"/>
    </row>
    <row r="1130" ht="15">
      <c r="A1130" s="11"/>
    </row>
    <row r="1131" ht="15">
      <c r="A1131" s="11"/>
    </row>
    <row r="1132" ht="15">
      <c r="A1132" s="11"/>
    </row>
    <row r="1133" ht="15">
      <c r="A1133" s="11"/>
    </row>
    <row r="1134" ht="15">
      <c r="A1134" s="11"/>
    </row>
    <row r="1135" ht="15">
      <c r="A1135" s="11"/>
    </row>
    <row r="1136" ht="15">
      <c r="A1136" s="11"/>
    </row>
    <row r="1137" ht="15">
      <c r="A1137" s="11"/>
    </row>
    <row r="1138" ht="15">
      <c r="A1138" s="11"/>
    </row>
    <row r="1139" ht="15">
      <c r="A1139" s="11"/>
    </row>
    <row r="1140" ht="15">
      <c r="A1140" s="11"/>
    </row>
    <row r="1141" ht="15">
      <c r="A1141" s="11"/>
    </row>
    <row r="1142" ht="15">
      <c r="A1142" s="11"/>
    </row>
    <row r="1143" ht="15">
      <c r="A1143" s="11"/>
    </row>
    <row r="1144" ht="15">
      <c r="A1144" s="11"/>
    </row>
    <row r="1145" ht="15">
      <c r="A1145" s="11"/>
    </row>
    <row r="1146" ht="15">
      <c r="A1146" s="11"/>
    </row>
    <row r="1147" ht="15">
      <c r="A1147" s="11"/>
    </row>
    <row r="1148" ht="15">
      <c r="A1148" s="11"/>
    </row>
    <row r="1149" ht="15">
      <c r="A1149" s="11"/>
    </row>
    <row r="1150" ht="15">
      <c r="A1150" s="11"/>
    </row>
    <row r="1151" ht="15">
      <c r="A1151" s="11"/>
    </row>
    <row r="1152" ht="15">
      <c r="A1152" s="11"/>
    </row>
    <row r="1153" ht="15">
      <c r="A1153" s="11"/>
    </row>
    <row r="1154" ht="15">
      <c r="A1154" s="11"/>
    </row>
    <row r="1155" ht="15">
      <c r="A1155" s="11"/>
    </row>
    <row r="1156" ht="15">
      <c r="A1156" s="11"/>
    </row>
    <row r="1157" ht="15">
      <c r="A1157" s="11"/>
    </row>
    <row r="1158" ht="15">
      <c r="A1158" s="11"/>
    </row>
    <row r="1159" ht="15">
      <c r="A1159" s="11"/>
    </row>
    <row r="1160" ht="15">
      <c r="A1160" s="11"/>
    </row>
    <row r="1161" ht="15">
      <c r="A1161" s="11"/>
    </row>
    <row r="1162" ht="15">
      <c r="A1162" s="11"/>
    </row>
    <row r="1163" ht="15">
      <c r="A1163" s="11"/>
    </row>
    <row r="1164" ht="15">
      <c r="A1164" s="11"/>
    </row>
    <row r="1165" ht="15">
      <c r="A1165" s="11"/>
    </row>
    <row r="1166" ht="15">
      <c r="A1166" s="11"/>
    </row>
    <row r="1167" ht="15">
      <c r="A1167" s="11"/>
    </row>
    <row r="1168" ht="15">
      <c r="A1168" s="11"/>
    </row>
    <row r="1169" ht="15">
      <c r="A1169" s="11"/>
    </row>
    <row r="1170" ht="15">
      <c r="A1170" s="11"/>
    </row>
    <row r="1171" ht="15">
      <c r="A1171" s="11"/>
    </row>
    <row r="1172" ht="15">
      <c r="A1172" s="11"/>
    </row>
    <row r="1173" ht="15">
      <c r="A1173" s="11"/>
    </row>
    <row r="1174" ht="15">
      <c r="A1174" s="11"/>
    </row>
    <row r="1175" ht="15">
      <c r="A1175" s="11"/>
    </row>
    <row r="1176" ht="15">
      <c r="A1176" s="11"/>
    </row>
    <row r="1177" ht="15">
      <c r="A1177" s="11"/>
    </row>
    <row r="1178" ht="15">
      <c r="A1178" s="11"/>
    </row>
    <row r="1179" ht="15">
      <c r="A1179" s="11"/>
    </row>
    <row r="1180" ht="15">
      <c r="A1180" s="11"/>
    </row>
    <row r="1181" ht="15">
      <c r="A1181" s="11"/>
    </row>
    <row r="1182" ht="15">
      <c r="A1182" s="11"/>
    </row>
    <row r="1183" ht="15">
      <c r="A1183" s="11"/>
    </row>
    <row r="1184" ht="15">
      <c r="A1184" s="11"/>
    </row>
    <row r="1185" ht="15">
      <c r="A1185" s="11"/>
    </row>
    <row r="1186" ht="15">
      <c r="A1186" s="11"/>
    </row>
    <row r="1187" ht="15">
      <c r="A1187" s="11"/>
    </row>
    <row r="1188" ht="15">
      <c r="A1188" s="11"/>
    </row>
    <row r="1189" ht="15">
      <c r="A1189" s="11"/>
    </row>
    <row r="1190" ht="15">
      <c r="A1190" s="11"/>
    </row>
    <row r="1191" ht="15">
      <c r="A1191" s="11"/>
    </row>
    <row r="1192" ht="15">
      <c r="A1192" s="11"/>
    </row>
    <row r="1193" ht="15">
      <c r="A1193" s="11"/>
    </row>
    <row r="1194" ht="15">
      <c r="A1194" s="11"/>
    </row>
    <row r="1195" ht="15">
      <c r="A1195" s="11"/>
    </row>
    <row r="1196" ht="15">
      <c r="A1196" s="11"/>
    </row>
    <row r="1197" ht="15">
      <c r="A1197" s="11"/>
    </row>
    <row r="1198" ht="15">
      <c r="A1198" s="11"/>
    </row>
    <row r="1199" ht="15">
      <c r="A1199" s="11"/>
    </row>
    <row r="1200" ht="15">
      <c r="A1200" s="11"/>
    </row>
    <row r="1201" ht="15">
      <c r="A1201" s="11"/>
    </row>
    <row r="1202" ht="15">
      <c r="A1202" s="11"/>
    </row>
    <row r="1203" ht="15">
      <c r="A1203" s="11"/>
    </row>
    <row r="1204" ht="15">
      <c r="A1204" s="11"/>
    </row>
    <row r="1205" ht="15">
      <c r="A1205" s="11"/>
    </row>
    <row r="1206" ht="15">
      <c r="A1206" s="11"/>
    </row>
    <row r="1207" ht="15">
      <c r="A1207" s="11"/>
    </row>
    <row r="1208" ht="15">
      <c r="A1208" s="11"/>
    </row>
    <row r="1209" ht="15">
      <c r="A1209" s="11"/>
    </row>
    <row r="1210" ht="15">
      <c r="A1210" s="11"/>
    </row>
    <row r="1211" ht="15">
      <c r="A1211" s="11"/>
    </row>
    <row r="1212" ht="15">
      <c r="A1212" s="11"/>
    </row>
    <row r="1213" ht="15">
      <c r="A1213" s="11"/>
    </row>
    <row r="1214" ht="15">
      <c r="A1214" s="11"/>
    </row>
    <row r="1215" ht="15">
      <c r="A1215" s="11"/>
    </row>
    <row r="1216" ht="15">
      <c r="A1216" s="11"/>
    </row>
    <row r="1217" ht="15">
      <c r="A1217" s="11"/>
    </row>
    <row r="1218" ht="15">
      <c r="A1218" s="11"/>
    </row>
    <row r="1219" ht="15">
      <c r="A1219" s="11"/>
    </row>
    <row r="1220" ht="15">
      <c r="A1220" s="11"/>
    </row>
    <row r="1221" ht="15">
      <c r="A1221" s="11"/>
    </row>
    <row r="1222" ht="15">
      <c r="A1222" s="11"/>
    </row>
    <row r="1223" ht="15">
      <c r="A1223" s="11"/>
    </row>
    <row r="1224" ht="15">
      <c r="A1224" s="11"/>
    </row>
    <row r="1225" ht="15">
      <c r="A1225" s="11"/>
    </row>
    <row r="1226" ht="15">
      <c r="A1226" s="11"/>
    </row>
    <row r="1227" ht="15">
      <c r="A1227" s="11"/>
    </row>
    <row r="1228" ht="15">
      <c r="A1228" s="11"/>
    </row>
    <row r="1229" ht="15">
      <c r="A1229" s="11"/>
    </row>
    <row r="1230" ht="15">
      <c r="A1230" s="11"/>
    </row>
    <row r="1231" ht="15">
      <c r="A1231" s="11"/>
    </row>
    <row r="1232" ht="15">
      <c r="A1232" s="11"/>
    </row>
    <row r="1233" ht="15">
      <c r="A1233" s="11"/>
    </row>
    <row r="1234" ht="15">
      <c r="A1234" s="11"/>
    </row>
    <row r="1235" ht="15">
      <c r="A1235" s="11"/>
    </row>
    <row r="1236" ht="15">
      <c r="A1236" s="11"/>
    </row>
    <row r="1237" ht="15">
      <c r="A1237" s="11"/>
    </row>
    <row r="1238" ht="15">
      <c r="A1238" s="11"/>
    </row>
    <row r="1239" ht="15">
      <c r="A1239" s="11"/>
    </row>
    <row r="1240" ht="15">
      <c r="A1240" s="11"/>
    </row>
    <row r="1241" ht="15">
      <c r="A1241" s="11"/>
    </row>
    <row r="1242" ht="15">
      <c r="A1242" s="11"/>
    </row>
    <row r="1243" ht="15">
      <c r="A1243" s="11"/>
    </row>
    <row r="1244" ht="15">
      <c r="A1244" s="11"/>
    </row>
    <row r="1245" ht="15">
      <c r="A1245" s="11"/>
    </row>
    <row r="1246" ht="15">
      <c r="A1246" s="11"/>
    </row>
    <row r="1247" ht="15">
      <c r="A1247" s="11"/>
    </row>
    <row r="1248" ht="15">
      <c r="A1248" s="11"/>
    </row>
    <row r="1249" ht="15">
      <c r="A1249" s="11"/>
    </row>
    <row r="1250" ht="15">
      <c r="A1250" s="11"/>
    </row>
    <row r="1251" ht="15">
      <c r="A1251" s="11"/>
    </row>
    <row r="1252" ht="15">
      <c r="A1252" s="11"/>
    </row>
    <row r="1253" ht="15">
      <c r="A1253" s="11"/>
    </row>
    <row r="1254" ht="15">
      <c r="A1254" s="11"/>
    </row>
    <row r="1255" ht="15">
      <c r="A1255" s="11"/>
    </row>
    <row r="1256" ht="15">
      <c r="A1256" s="11"/>
    </row>
    <row r="1257" ht="15">
      <c r="A1257" s="11"/>
    </row>
    <row r="1258" ht="15">
      <c r="A1258" s="11"/>
    </row>
    <row r="1259" ht="15">
      <c r="A1259" s="11"/>
    </row>
    <row r="1260" ht="15">
      <c r="A1260" s="11"/>
    </row>
    <row r="1261" ht="15">
      <c r="A1261" s="11"/>
    </row>
    <row r="1262" ht="15">
      <c r="A1262" s="11"/>
    </row>
    <row r="1263" ht="15">
      <c r="A1263" s="11"/>
    </row>
    <row r="1264" ht="15">
      <c r="A1264" s="11"/>
    </row>
    <row r="1265" ht="15">
      <c r="A1265" s="11"/>
    </row>
    <row r="1266" ht="15">
      <c r="A1266" s="11"/>
    </row>
    <row r="1267" ht="15">
      <c r="A1267" s="11"/>
    </row>
    <row r="1268" ht="15">
      <c r="A1268" s="11"/>
    </row>
    <row r="1269" ht="15">
      <c r="A1269" s="11"/>
    </row>
    <row r="1270" ht="15">
      <c r="A1270" s="11"/>
    </row>
    <row r="1271" ht="15">
      <c r="A1271" s="11"/>
    </row>
    <row r="1272" ht="15">
      <c r="A1272" s="11"/>
    </row>
    <row r="1273" ht="15">
      <c r="A1273" s="11"/>
    </row>
    <row r="1274" ht="15">
      <c r="A1274" s="11"/>
    </row>
    <row r="1275" ht="15">
      <c r="A1275" s="11"/>
    </row>
    <row r="1276" ht="15">
      <c r="A1276" s="11"/>
    </row>
    <row r="1277" ht="15">
      <c r="A1277" s="11"/>
    </row>
    <row r="1278" ht="15">
      <c r="A1278" s="11"/>
    </row>
    <row r="1279" ht="15">
      <c r="A1279" s="11"/>
    </row>
    <row r="1280" ht="15">
      <c r="A1280" s="11"/>
    </row>
    <row r="1281" ht="15">
      <c r="A1281" s="11"/>
    </row>
    <row r="1282" ht="15">
      <c r="A1282" s="11"/>
    </row>
    <row r="1283" ht="15">
      <c r="A1283" s="11"/>
    </row>
    <row r="1284" ht="15">
      <c r="A1284" s="11"/>
    </row>
    <row r="1285" ht="15">
      <c r="A1285" s="11"/>
    </row>
    <row r="1286" ht="15">
      <c r="A1286" s="11"/>
    </row>
    <row r="1287" ht="15">
      <c r="A1287" s="11"/>
    </row>
    <row r="1288" ht="15">
      <c r="A1288" s="11"/>
    </row>
    <row r="1289" ht="15">
      <c r="A1289" s="11"/>
    </row>
    <row r="1290" ht="15">
      <c r="A1290" s="11"/>
    </row>
    <row r="1291" ht="15">
      <c r="A1291" s="11"/>
    </row>
    <row r="1292" ht="15">
      <c r="A1292" s="11"/>
    </row>
    <row r="1293" ht="15">
      <c r="A1293" s="11"/>
    </row>
    <row r="1294" ht="15">
      <c r="A1294" s="11"/>
    </row>
    <row r="1295" ht="15">
      <c r="A1295" s="11"/>
    </row>
    <row r="1296" ht="15">
      <c r="A1296" s="11"/>
    </row>
    <row r="1297" ht="15">
      <c r="A1297" s="11"/>
    </row>
    <row r="1298" ht="15">
      <c r="A1298" s="11"/>
    </row>
    <row r="1299" ht="15">
      <c r="A1299" s="11"/>
    </row>
    <row r="1300" ht="15">
      <c r="A1300" s="11"/>
    </row>
    <row r="1301" ht="15">
      <c r="A1301" s="11"/>
    </row>
    <row r="1302" ht="15">
      <c r="A1302" s="11"/>
    </row>
    <row r="1303" ht="15">
      <c r="A1303" s="11"/>
    </row>
    <row r="1304" ht="15">
      <c r="A1304" s="11"/>
    </row>
    <row r="1305" ht="15">
      <c r="A1305" s="11"/>
    </row>
    <row r="1306" ht="15">
      <c r="A1306" s="11"/>
    </row>
    <row r="1307" ht="15">
      <c r="A1307" s="11"/>
    </row>
    <row r="1308" ht="15">
      <c r="A1308" s="11"/>
    </row>
    <row r="1309" ht="15">
      <c r="A1309" s="11"/>
    </row>
    <row r="1310" ht="15">
      <c r="A1310" s="11"/>
    </row>
    <row r="1311" ht="15">
      <c r="A1311" s="11"/>
    </row>
    <row r="1312" ht="15">
      <c r="A1312" s="11"/>
    </row>
    <row r="1313" ht="15">
      <c r="A1313" s="11"/>
    </row>
    <row r="1314" ht="15">
      <c r="A1314" s="11"/>
    </row>
    <row r="1315" ht="15">
      <c r="A1315" s="11"/>
    </row>
    <row r="1316" ht="15">
      <c r="A1316" s="11"/>
    </row>
    <row r="1317" ht="15">
      <c r="A1317" s="11"/>
    </row>
    <row r="1318" ht="15">
      <c r="A1318" s="11"/>
    </row>
    <row r="1319" ht="15">
      <c r="A1319" s="11"/>
    </row>
    <row r="1320" ht="15">
      <c r="A1320" s="11"/>
    </row>
    <row r="1321" ht="15">
      <c r="A1321" s="11"/>
    </row>
    <row r="1322" ht="15">
      <c r="A1322" s="11"/>
    </row>
    <row r="1323" ht="15">
      <c r="A1323" s="11"/>
    </row>
    <row r="1324" ht="15">
      <c r="A1324" s="11"/>
    </row>
    <row r="1325" ht="15">
      <c r="A1325" s="11"/>
    </row>
    <row r="1326" ht="15">
      <c r="A1326" s="11"/>
    </row>
    <row r="1327" ht="15">
      <c r="A1327" s="11"/>
    </row>
    <row r="1328" ht="15">
      <c r="A1328" s="11"/>
    </row>
    <row r="1329" ht="15">
      <c r="A1329" s="11"/>
    </row>
    <row r="1330" ht="15">
      <c r="A1330" s="11"/>
    </row>
    <row r="1331" ht="15">
      <c r="A1331" s="11"/>
    </row>
    <row r="1332" ht="15">
      <c r="A1332" s="11"/>
    </row>
    <row r="1333" ht="15">
      <c r="A1333" s="11"/>
    </row>
    <row r="1334" ht="15">
      <c r="A1334" s="11"/>
    </row>
    <row r="1335" ht="15">
      <c r="A1335" s="11"/>
    </row>
    <row r="1336" ht="15">
      <c r="A1336" s="11"/>
    </row>
    <row r="1337" ht="15">
      <c r="A1337" s="11"/>
    </row>
    <row r="1338" ht="15">
      <c r="A1338" s="11"/>
    </row>
    <row r="1339" ht="15">
      <c r="A1339" s="11"/>
    </row>
    <row r="1340" ht="15">
      <c r="A1340" s="11"/>
    </row>
    <row r="1341" ht="15">
      <c r="A1341" s="11"/>
    </row>
    <row r="1342" ht="15">
      <c r="A1342" s="11"/>
    </row>
    <row r="1343" ht="15">
      <c r="A1343" s="11"/>
    </row>
    <row r="1344" ht="15">
      <c r="A1344" s="11"/>
    </row>
    <row r="1345" ht="15">
      <c r="A1345" s="11"/>
    </row>
    <row r="1346" ht="15">
      <c r="A1346" s="11"/>
    </row>
    <row r="1347" ht="15">
      <c r="A1347" s="11"/>
    </row>
    <row r="1348" ht="15">
      <c r="A1348" s="11"/>
    </row>
    <row r="1349" ht="15">
      <c r="A1349" s="11"/>
    </row>
    <row r="1350" ht="15">
      <c r="A1350" s="11"/>
    </row>
    <row r="1351" ht="15">
      <c r="A1351" s="11"/>
    </row>
    <row r="1352" ht="15">
      <c r="A1352" s="11"/>
    </row>
    <row r="1353" ht="15">
      <c r="A1353" s="11"/>
    </row>
    <row r="1354" ht="15">
      <c r="A1354" s="11"/>
    </row>
    <row r="1355" ht="15">
      <c r="A1355" s="11"/>
    </row>
    <row r="1356" ht="15">
      <c r="A1356" s="11"/>
    </row>
    <row r="1357" ht="15">
      <c r="A1357" s="11"/>
    </row>
    <row r="1358" ht="15">
      <c r="A1358" s="11"/>
    </row>
    <row r="1359" ht="15">
      <c r="A1359" s="11"/>
    </row>
    <row r="1360" ht="15">
      <c r="A1360" s="11"/>
    </row>
    <row r="1361" ht="15">
      <c r="A1361" s="11"/>
    </row>
    <row r="1362" ht="15">
      <c r="A1362" s="11"/>
    </row>
    <row r="1363" ht="15">
      <c r="A1363" s="11"/>
    </row>
    <row r="1364" ht="15">
      <c r="A1364" s="11"/>
    </row>
    <row r="1365" ht="15">
      <c r="A1365" s="11"/>
    </row>
    <row r="1366" ht="15">
      <c r="A1366" s="11"/>
    </row>
    <row r="1367" ht="15">
      <c r="A1367" s="11"/>
    </row>
    <row r="1368" ht="15">
      <c r="A1368" s="11"/>
    </row>
    <row r="1369" ht="15">
      <c r="A1369" s="11"/>
    </row>
    <row r="1370" ht="15">
      <c r="A1370" s="11"/>
    </row>
    <row r="1371" ht="15">
      <c r="A1371" s="11"/>
    </row>
    <row r="1372" ht="15">
      <c r="A1372" s="11"/>
    </row>
    <row r="1373" ht="15">
      <c r="A1373" s="11"/>
    </row>
    <row r="1374" ht="15">
      <c r="A1374" s="11"/>
    </row>
    <row r="1375" ht="15">
      <c r="A1375" s="11"/>
    </row>
    <row r="1376" ht="15">
      <c r="A1376" s="11"/>
    </row>
    <row r="1377" ht="15">
      <c r="A1377" s="11"/>
    </row>
    <row r="1378" ht="15">
      <c r="A1378" s="11"/>
    </row>
    <row r="1379" ht="15">
      <c r="A1379" s="11"/>
    </row>
    <row r="1380" ht="15">
      <c r="A1380" s="11"/>
    </row>
    <row r="1381" ht="15">
      <c r="A1381" s="11"/>
    </row>
    <row r="1382" ht="15">
      <c r="A1382" s="11"/>
    </row>
    <row r="1383" ht="15">
      <c r="A1383" s="11"/>
    </row>
    <row r="1384" ht="15">
      <c r="A1384" s="11"/>
    </row>
    <row r="1385" ht="15">
      <c r="A1385" s="11"/>
    </row>
    <row r="1386" ht="15">
      <c r="A1386" s="11"/>
    </row>
    <row r="1387" ht="15">
      <c r="A1387" s="11"/>
    </row>
    <row r="1388" ht="15">
      <c r="A1388" s="11"/>
    </row>
    <row r="1389" ht="15">
      <c r="A1389" s="11"/>
    </row>
    <row r="1390" ht="15">
      <c r="A1390" s="11"/>
    </row>
    <row r="1391" ht="15">
      <c r="A1391" s="11"/>
    </row>
    <row r="1392" ht="15">
      <c r="A1392" s="11"/>
    </row>
    <row r="1393" ht="15">
      <c r="A1393" s="11"/>
    </row>
    <row r="1394" ht="15">
      <c r="A1394" s="11"/>
    </row>
    <row r="1395" ht="15">
      <c r="A1395" s="11"/>
    </row>
    <row r="1396" ht="15">
      <c r="A1396" s="11"/>
    </row>
    <row r="1397" ht="15">
      <c r="A1397" s="11"/>
    </row>
    <row r="1398" ht="15">
      <c r="A1398" s="11"/>
    </row>
    <row r="1399" ht="15">
      <c r="A1399" s="11"/>
    </row>
    <row r="1400" ht="15">
      <c r="A1400" s="11"/>
    </row>
    <row r="1401" ht="15">
      <c r="A1401" s="11"/>
    </row>
    <row r="1402" ht="15">
      <c r="A1402" s="11"/>
    </row>
    <row r="1403" ht="15">
      <c r="A1403" s="11"/>
    </row>
    <row r="1404" ht="15">
      <c r="A1404" s="11"/>
    </row>
    <row r="1405" ht="15">
      <c r="A1405" s="11"/>
    </row>
    <row r="1406" ht="15">
      <c r="A1406" s="11"/>
    </row>
    <row r="1407" ht="15">
      <c r="A1407" s="11"/>
    </row>
    <row r="1408" ht="15">
      <c r="A1408" s="11"/>
    </row>
    <row r="1409" ht="15">
      <c r="A1409" s="11"/>
    </row>
    <row r="1410" ht="15">
      <c r="A1410" s="11"/>
    </row>
    <row r="1411" ht="15">
      <c r="A1411" s="11"/>
    </row>
    <row r="1412" ht="15">
      <c r="A1412" s="11"/>
    </row>
    <row r="1413" ht="15">
      <c r="A1413" s="11"/>
    </row>
    <row r="1414" ht="15">
      <c r="A1414" s="11"/>
    </row>
    <row r="1415" ht="15">
      <c r="A1415" s="11"/>
    </row>
    <row r="1416" ht="15">
      <c r="A1416" s="11"/>
    </row>
    <row r="1417" ht="15">
      <c r="A1417" s="11"/>
    </row>
    <row r="1418" ht="15">
      <c r="A1418" s="11"/>
    </row>
    <row r="1419" ht="15">
      <c r="A1419" s="11"/>
    </row>
    <row r="1420" ht="15">
      <c r="A1420" s="11"/>
    </row>
    <row r="1421" ht="15">
      <c r="A1421" s="11"/>
    </row>
    <row r="1422" ht="15">
      <c r="A1422" s="11"/>
    </row>
    <row r="1423" ht="15">
      <c r="A1423" s="11"/>
    </row>
    <row r="1424" ht="15">
      <c r="A1424" s="11"/>
    </row>
    <row r="1425" ht="15">
      <c r="A1425" s="11"/>
    </row>
    <row r="1426" ht="15">
      <c r="A1426" s="11"/>
    </row>
    <row r="1427" ht="15">
      <c r="A1427" s="11"/>
    </row>
    <row r="1428" ht="15">
      <c r="A1428" s="11"/>
    </row>
    <row r="1429" ht="15">
      <c r="A1429" s="11"/>
    </row>
    <row r="1430" ht="15">
      <c r="A1430" s="11"/>
    </row>
    <row r="1431" ht="15">
      <c r="A1431" s="11"/>
    </row>
    <row r="1432" ht="15">
      <c r="A1432" s="11"/>
    </row>
    <row r="1433" ht="15">
      <c r="A1433" s="11"/>
    </row>
    <row r="1434" ht="15">
      <c r="A1434" s="11"/>
    </row>
    <row r="1435" ht="15">
      <c r="A1435" s="11"/>
    </row>
    <row r="1436" ht="15">
      <c r="A1436" s="11"/>
    </row>
    <row r="1437" ht="15">
      <c r="A1437" s="11"/>
    </row>
    <row r="1438" ht="15">
      <c r="A1438" s="11"/>
    </row>
    <row r="1439" ht="15">
      <c r="A1439" s="11"/>
    </row>
    <row r="1440" ht="15">
      <c r="A1440" s="11"/>
    </row>
    <row r="1441" ht="15">
      <c r="A1441" s="11"/>
    </row>
    <row r="1442" ht="15">
      <c r="A1442" s="11"/>
    </row>
    <row r="1443" ht="15">
      <c r="A1443" s="11"/>
    </row>
    <row r="1444" ht="15">
      <c r="A1444" s="11"/>
    </row>
    <row r="1445" ht="15">
      <c r="A1445" s="11"/>
    </row>
    <row r="1446" ht="15">
      <c r="A1446" s="11"/>
    </row>
    <row r="1447" ht="15">
      <c r="A1447" s="11"/>
    </row>
    <row r="1448" ht="15">
      <c r="A1448" s="11"/>
    </row>
    <row r="1449" ht="15">
      <c r="A1449" s="11"/>
    </row>
    <row r="1450" ht="15">
      <c r="A1450" s="11"/>
    </row>
    <row r="1451" ht="15">
      <c r="A1451" s="11"/>
    </row>
    <row r="1452" ht="15">
      <c r="A1452" s="11"/>
    </row>
    <row r="1453" ht="15">
      <c r="A1453" s="11"/>
    </row>
    <row r="1454" ht="15">
      <c r="A1454" s="11"/>
    </row>
    <row r="1455" ht="15">
      <c r="A1455" s="11"/>
    </row>
    <row r="1456" ht="15">
      <c r="A1456" s="11"/>
    </row>
    <row r="1457" ht="15">
      <c r="A1457" s="11"/>
    </row>
    <row r="1458" ht="15">
      <c r="A1458" s="11"/>
    </row>
    <row r="1459" ht="15">
      <c r="A1459" s="11"/>
    </row>
    <row r="1460" ht="15">
      <c r="A1460" s="11"/>
    </row>
    <row r="1461" ht="15">
      <c r="A1461" s="11"/>
    </row>
    <row r="1462" ht="15">
      <c r="A1462" s="11"/>
    </row>
    <row r="1463" ht="15">
      <c r="A1463" s="11"/>
    </row>
    <row r="1464" ht="15">
      <c r="A1464" s="11"/>
    </row>
    <row r="1465" ht="15">
      <c r="A1465" s="11"/>
    </row>
    <row r="1466" ht="15">
      <c r="A1466" s="11"/>
    </row>
    <row r="1467" ht="15">
      <c r="A1467" s="11"/>
    </row>
    <row r="1468" ht="15">
      <c r="A1468" s="11"/>
    </row>
    <row r="1469" ht="15">
      <c r="A1469" s="11"/>
    </row>
    <row r="1470" ht="15">
      <c r="A1470" s="11"/>
    </row>
    <row r="1471" ht="15">
      <c r="A1471" s="11"/>
    </row>
    <row r="1472" ht="15">
      <c r="A1472" s="11"/>
    </row>
    <row r="1473" ht="15">
      <c r="A1473" s="11"/>
    </row>
    <row r="1474" ht="15">
      <c r="A1474" s="11"/>
    </row>
    <row r="1475" ht="15">
      <c r="A1475" s="11"/>
    </row>
    <row r="1476" ht="15">
      <c r="A1476" s="11"/>
    </row>
    <row r="1477" ht="15">
      <c r="A1477" s="11"/>
    </row>
    <row r="1478" ht="15">
      <c r="A1478" s="11"/>
    </row>
    <row r="1479" ht="15">
      <c r="A1479" s="11"/>
    </row>
    <row r="1480" ht="15">
      <c r="A1480" s="11"/>
    </row>
    <row r="1481" ht="15">
      <c r="A1481" s="11"/>
    </row>
    <row r="1482" ht="15">
      <c r="A1482" s="11"/>
    </row>
    <row r="1483" ht="15">
      <c r="A1483" s="11"/>
    </row>
    <row r="1484" ht="15">
      <c r="A1484" s="11"/>
    </row>
    <row r="1485" ht="15">
      <c r="A1485" s="11"/>
    </row>
    <row r="1486" ht="15">
      <c r="A1486" s="11"/>
    </row>
    <row r="1487" ht="15">
      <c r="A1487" s="11"/>
    </row>
    <row r="1488" ht="15">
      <c r="A1488" s="11"/>
    </row>
    <row r="1489" ht="15">
      <c r="A1489" s="11"/>
    </row>
    <row r="1490" ht="15">
      <c r="A1490" s="11"/>
    </row>
    <row r="1491" ht="15">
      <c r="A1491" s="11"/>
    </row>
    <row r="1492" ht="15">
      <c r="A1492" s="11"/>
    </row>
    <row r="1493" ht="15">
      <c r="A1493" s="11"/>
    </row>
    <row r="1494" ht="15">
      <c r="A1494" s="11"/>
    </row>
    <row r="1495" ht="15">
      <c r="A1495" s="11"/>
    </row>
    <row r="1496" ht="15">
      <c r="A1496" s="11"/>
    </row>
    <row r="1497" ht="15">
      <c r="A1497" s="11"/>
    </row>
    <row r="1498" ht="15">
      <c r="A1498" s="11"/>
    </row>
    <row r="1499" ht="15">
      <c r="A1499" s="11"/>
    </row>
    <row r="1500" ht="15">
      <c r="A1500" s="11"/>
    </row>
    <row r="1501" ht="15">
      <c r="A1501" s="11"/>
    </row>
    <row r="1502" ht="15">
      <c r="A1502" s="11"/>
    </row>
    <row r="1503" ht="15">
      <c r="A1503" s="11"/>
    </row>
    <row r="1504" ht="15">
      <c r="A1504" s="11"/>
    </row>
    <row r="1505" ht="15">
      <c r="A1505" s="11"/>
    </row>
    <row r="1506" ht="15">
      <c r="A1506" s="11"/>
    </row>
    <row r="1507" ht="15">
      <c r="A1507" s="11"/>
    </row>
    <row r="1508" ht="15">
      <c r="A1508" s="11"/>
    </row>
    <row r="1509" ht="15">
      <c r="A1509" s="11"/>
    </row>
    <row r="1510" ht="15">
      <c r="A1510" s="11"/>
    </row>
    <row r="1511" ht="15">
      <c r="A1511" s="11"/>
    </row>
    <row r="1512" ht="15">
      <c r="A1512" s="11"/>
    </row>
    <row r="1513" ht="15">
      <c r="A1513" s="11"/>
    </row>
    <row r="1514" ht="15">
      <c r="A1514" s="11"/>
    </row>
    <row r="1515" ht="15">
      <c r="A1515" s="11"/>
    </row>
    <row r="1516" ht="15">
      <c r="A1516" s="11"/>
    </row>
    <row r="1517" ht="15">
      <c r="A1517" s="11"/>
    </row>
    <row r="1518" ht="15">
      <c r="A1518" s="11"/>
    </row>
    <row r="1519" ht="15">
      <c r="A1519" s="11"/>
    </row>
    <row r="1520" ht="15">
      <c r="A1520" s="11"/>
    </row>
    <row r="1521" ht="15">
      <c r="A1521" s="11"/>
    </row>
    <row r="1522" ht="15">
      <c r="A1522" s="11"/>
    </row>
    <row r="1523" ht="15">
      <c r="A1523" s="11"/>
    </row>
    <row r="1524" ht="15">
      <c r="A1524" s="11"/>
    </row>
    <row r="1525" ht="15">
      <c r="A1525" s="11"/>
    </row>
    <row r="1526" ht="15">
      <c r="A1526" s="11"/>
    </row>
    <row r="1527" ht="15">
      <c r="A1527" s="11"/>
    </row>
    <row r="1528" ht="15">
      <c r="A1528" s="11"/>
    </row>
    <row r="1529" ht="15">
      <c r="A1529" s="11"/>
    </row>
    <row r="1530" ht="15">
      <c r="A1530" s="11"/>
    </row>
    <row r="1531" ht="15">
      <c r="A1531" s="11"/>
    </row>
    <row r="1532" ht="15">
      <c r="A1532" s="11"/>
    </row>
    <row r="1533" ht="15">
      <c r="A1533" s="11"/>
    </row>
    <row r="1534" ht="15">
      <c r="A1534" s="11"/>
    </row>
    <row r="1535" ht="15">
      <c r="A1535" s="11"/>
    </row>
    <row r="1536" ht="15">
      <c r="A1536" s="11"/>
    </row>
    <row r="1537" ht="15">
      <c r="A1537" s="11"/>
    </row>
    <row r="1538" ht="15">
      <c r="A1538" s="11"/>
    </row>
    <row r="1539" ht="15">
      <c r="A1539" s="11"/>
    </row>
    <row r="1540" ht="15">
      <c r="A1540" s="11"/>
    </row>
    <row r="1541" ht="15">
      <c r="A1541" s="11"/>
    </row>
    <row r="1542" ht="15">
      <c r="A1542" s="11"/>
    </row>
    <row r="1543" ht="15">
      <c r="A1543" s="11"/>
    </row>
    <row r="1544" ht="15">
      <c r="A1544" s="11"/>
    </row>
    <row r="1545" ht="15">
      <c r="A1545" s="11"/>
    </row>
    <row r="1546" ht="15">
      <c r="A1546" s="11"/>
    </row>
    <row r="1547" ht="15">
      <c r="A1547" s="11"/>
    </row>
    <row r="1548" ht="15">
      <c r="A1548" s="11"/>
    </row>
    <row r="1549" ht="15">
      <c r="A1549" s="11"/>
    </row>
    <row r="1550" ht="15">
      <c r="A1550" s="11"/>
    </row>
    <row r="1551" ht="15">
      <c r="A1551" s="11"/>
    </row>
    <row r="1552" ht="15">
      <c r="A1552" s="11"/>
    </row>
    <row r="1553" ht="15">
      <c r="A1553" s="11"/>
    </row>
    <row r="1554" ht="15">
      <c r="A1554" s="11"/>
    </row>
    <row r="1555" ht="15">
      <c r="A1555" s="11"/>
    </row>
    <row r="1556" ht="15">
      <c r="A1556" s="11"/>
    </row>
    <row r="1557" ht="15">
      <c r="A1557" s="11"/>
    </row>
    <row r="1558" ht="15">
      <c r="A1558" s="11"/>
    </row>
    <row r="1559" ht="15">
      <c r="A1559" s="11"/>
    </row>
    <row r="1560" ht="15">
      <c r="A1560" s="11"/>
    </row>
    <row r="1561" ht="15">
      <c r="A1561" s="11"/>
    </row>
    <row r="1562" ht="15">
      <c r="A1562" s="11"/>
    </row>
    <row r="1563" ht="15">
      <c r="A1563" s="11"/>
    </row>
    <row r="1564" ht="15">
      <c r="A1564" s="11"/>
    </row>
    <row r="1565" ht="15">
      <c r="A1565" s="11"/>
    </row>
    <row r="1566" ht="15">
      <c r="A1566" s="11"/>
    </row>
    <row r="1567" ht="15">
      <c r="A1567" s="11"/>
    </row>
    <row r="1568" ht="15">
      <c r="A1568" s="11"/>
    </row>
    <row r="1569" ht="15">
      <c r="A1569" s="11"/>
    </row>
    <row r="1570" ht="15">
      <c r="A1570" s="11"/>
    </row>
    <row r="1571" ht="15">
      <c r="A1571" s="11"/>
    </row>
    <row r="1572" ht="15">
      <c r="A1572" s="11"/>
    </row>
    <row r="1573" ht="15">
      <c r="A1573" s="11"/>
    </row>
    <row r="1574" ht="15">
      <c r="A1574" s="11"/>
    </row>
    <row r="1575" ht="15">
      <c r="A1575" s="11"/>
    </row>
    <row r="1576" ht="15">
      <c r="A1576" s="11"/>
    </row>
    <row r="1577" ht="15">
      <c r="A1577" s="11"/>
    </row>
    <row r="1578" ht="15">
      <c r="A1578" s="11"/>
    </row>
    <row r="1579" ht="15">
      <c r="A1579" s="11"/>
    </row>
    <row r="1580" ht="15">
      <c r="A1580" s="11"/>
    </row>
    <row r="1581" ht="15">
      <c r="A1581" s="11"/>
    </row>
    <row r="1582" ht="15">
      <c r="A1582" s="11"/>
    </row>
    <row r="1583" ht="15">
      <c r="A1583" s="11"/>
    </row>
    <row r="1584" ht="15">
      <c r="A1584" s="11"/>
    </row>
    <row r="1585" ht="15">
      <c r="A1585" s="11"/>
    </row>
    <row r="1586" ht="15">
      <c r="A1586" s="11"/>
    </row>
    <row r="1587" ht="15">
      <c r="A1587" s="11"/>
    </row>
    <row r="1588" ht="15">
      <c r="A1588" s="11"/>
    </row>
    <row r="1589" ht="15">
      <c r="A1589" s="11"/>
    </row>
    <row r="1590" ht="15">
      <c r="A1590" s="11"/>
    </row>
    <row r="1591" ht="15">
      <c r="A1591" s="11"/>
    </row>
    <row r="1592" ht="15">
      <c r="A1592" s="11"/>
    </row>
    <row r="1593" ht="15">
      <c r="A1593" s="11"/>
    </row>
    <row r="1594" ht="15">
      <c r="A1594" s="11"/>
    </row>
    <row r="1595" ht="15">
      <c r="A1595" s="11"/>
    </row>
    <row r="1596" ht="15">
      <c r="A1596" s="11"/>
    </row>
    <row r="1597" ht="15">
      <c r="A1597" s="11"/>
    </row>
    <row r="1598" ht="15">
      <c r="A1598" s="11"/>
    </row>
    <row r="1599" ht="15">
      <c r="A1599" s="11"/>
    </row>
    <row r="1600" ht="15">
      <c r="A1600" s="11"/>
    </row>
    <row r="1601" ht="15">
      <c r="A1601" s="11"/>
    </row>
    <row r="1602" ht="15">
      <c r="A1602" s="11"/>
    </row>
    <row r="1603" ht="15">
      <c r="A1603" s="11"/>
    </row>
    <row r="1604" ht="15">
      <c r="A1604" s="11"/>
    </row>
    <row r="1605" ht="15">
      <c r="A1605" s="11"/>
    </row>
    <row r="1606" ht="15">
      <c r="A1606" s="11"/>
    </row>
    <row r="1607" ht="15">
      <c r="A1607" s="11"/>
    </row>
    <row r="1608" ht="15">
      <c r="A1608" s="11"/>
    </row>
    <row r="1609" ht="15">
      <c r="A1609" s="11"/>
    </row>
    <row r="1610" ht="15">
      <c r="A1610" s="11"/>
    </row>
    <row r="1611" ht="15">
      <c r="A1611" s="11"/>
    </row>
    <row r="1612" ht="15">
      <c r="A1612" s="11"/>
    </row>
    <row r="1613" ht="15">
      <c r="A1613" s="11"/>
    </row>
    <row r="1614" ht="15">
      <c r="A1614" s="11"/>
    </row>
    <row r="1615" ht="15">
      <c r="A1615" s="11"/>
    </row>
    <row r="1616" ht="15">
      <c r="A1616" s="11"/>
    </row>
    <row r="1617" ht="15">
      <c r="A1617" s="11"/>
    </row>
    <row r="1618" ht="15">
      <c r="A1618" s="11"/>
    </row>
    <row r="1619" ht="15">
      <c r="A1619" s="11"/>
    </row>
    <row r="1620" ht="15">
      <c r="A1620" s="11"/>
    </row>
    <row r="1621" ht="15">
      <c r="A1621" s="11"/>
    </row>
    <row r="1622" ht="15">
      <c r="A1622" s="11"/>
    </row>
    <row r="1623" ht="15">
      <c r="A1623" s="11"/>
    </row>
    <row r="1624" ht="15">
      <c r="A1624" s="11"/>
    </row>
    <row r="1625" ht="15">
      <c r="A1625" s="11"/>
    </row>
    <row r="1626" ht="15">
      <c r="A1626" s="11"/>
    </row>
    <row r="1627" ht="15">
      <c r="A1627" s="11"/>
    </row>
    <row r="1628" ht="15">
      <c r="A1628" s="11"/>
    </row>
    <row r="1629" ht="15">
      <c r="A1629" s="11"/>
    </row>
    <row r="1630" ht="15">
      <c r="A1630" s="11"/>
    </row>
    <row r="1631" ht="15">
      <c r="A1631" s="11"/>
    </row>
    <row r="1632" ht="15">
      <c r="A1632" s="11"/>
    </row>
    <row r="1633" ht="15">
      <c r="A1633" s="11"/>
    </row>
    <row r="1634" ht="15">
      <c r="A1634" s="11"/>
    </row>
    <row r="1635" ht="15">
      <c r="A1635" s="11"/>
    </row>
    <row r="1636" ht="15">
      <c r="A1636" s="11"/>
    </row>
    <row r="1637" ht="15">
      <c r="A1637" s="11"/>
    </row>
    <row r="1638" ht="15">
      <c r="A1638" s="11"/>
    </row>
    <row r="1639" ht="15">
      <c r="A1639" s="11"/>
    </row>
    <row r="1640" ht="15">
      <c r="A1640" s="11"/>
    </row>
    <row r="1641" ht="15">
      <c r="A1641" s="11"/>
    </row>
    <row r="1642" ht="15">
      <c r="A1642" s="11"/>
    </row>
    <row r="1643" ht="15">
      <c r="A1643" s="11"/>
    </row>
    <row r="1644" ht="15">
      <c r="A1644" s="11"/>
    </row>
    <row r="1645" ht="15">
      <c r="A1645" s="11"/>
    </row>
    <row r="1646" ht="15">
      <c r="A1646" s="11"/>
    </row>
    <row r="1647" ht="15">
      <c r="A1647" s="11"/>
    </row>
    <row r="1648" ht="15">
      <c r="A1648" s="11"/>
    </row>
    <row r="1649" ht="15">
      <c r="A1649" s="11"/>
    </row>
    <row r="1650" ht="15">
      <c r="A1650" s="11"/>
    </row>
    <row r="1651" ht="15">
      <c r="A1651" s="11"/>
    </row>
    <row r="1652" ht="15">
      <c r="A1652" s="11"/>
    </row>
    <row r="1653" ht="15">
      <c r="A1653" s="11"/>
    </row>
    <row r="1654" ht="15">
      <c r="A1654" s="11"/>
    </row>
    <row r="1655" ht="15">
      <c r="A1655" s="11"/>
    </row>
    <row r="1656" ht="15">
      <c r="A1656" s="11"/>
    </row>
    <row r="1657" ht="15">
      <c r="A1657" s="11"/>
    </row>
    <row r="1658" ht="15">
      <c r="A1658" s="11"/>
    </row>
    <row r="1659" ht="15">
      <c r="A1659" s="11"/>
    </row>
    <row r="1660" ht="15">
      <c r="A1660" s="11"/>
    </row>
    <row r="1661" ht="15">
      <c r="A1661" s="11"/>
    </row>
    <row r="1662" ht="15">
      <c r="A1662" s="11"/>
    </row>
    <row r="1663" ht="15">
      <c r="A1663" s="11"/>
    </row>
    <row r="1664" ht="15">
      <c r="A1664" s="11"/>
    </row>
    <row r="1665" ht="15">
      <c r="A1665" s="11"/>
    </row>
    <row r="1666" ht="15">
      <c r="A1666" s="11"/>
    </row>
    <row r="1667" ht="15">
      <c r="A1667" s="11"/>
    </row>
    <row r="1668" ht="15">
      <c r="A1668" s="11"/>
    </row>
    <row r="1669" ht="15">
      <c r="A1669" s="11"/>
    </row>
    <row r="1670" ht="15">
      <c r="A1670" s="11"/>
    </row>
    <row r="1671" ht="15">
      <c r="A1671" s="11"/>
    </row>
    <row r="1672" ht="15">
      <c r="A1672" s="11"/>
    </row>
    <row r="1673" ht="15">
      <c r="A1673" s="11"/>
    </row>
    <row r="1674" ht="15">
      <c r="A1674" s="11"/>
    </row>
    <row r="1675" ht="15">
      <c r="A1675" s="11"/>
    </row>
    <row r="1676" ht="15">
      <c r="A1676" s="11"/>
    </row>
    <row r="1677" ht="15">
      <c r="A1677" s="11"/>
    </row>
    <row r="1678" ht="15">
      <c r="A1678" s="11"/>
    </row>
    <row r="1679" ht="15">
      <c r="A1679" s="11"/>
    </row>
    <row r="1680" ht="15">
      <c r="A1680" s="11"/>
    </row>
    <row r="1681" ht="15">
      <c r="A1681" s="11"/>
    </row>
    <row r="1682" ht="15">
      <c r="A1682" s="11"/>
    </row>
    <row r="1683" ht="15">
      <c r="A1683" s="11"/>
    </row>
    <row r="1684" ht="15">
      <c r="A1684" s="11"/>
    </row>
    <row r="1685" ht="15">
      <c r="A1685" s="11"/>
    </row>
    <row r="1686" ht="15">
      <c r="A1686" s="11"/>
    </row>
    <row r="1687" ht="15">
      <c r="A1687" s="11"/>
    </row>
    <row r="1688" ht="15">
      <c r="A1688" s="11"/>
    </row>
    <row r="1689" ht="15">
      <c r="A1689" s="11"/>
    </row>
    <row r="1690" ht="15">
      <c r="A1690" s="11"/>
    </row>
    <row r="1691" ht="15">
      <c r="A1691" s="11"/>
    </row>
    <row r="1692" ht="15">
      <c r="A1692" s="11"/>
    </row>
    <row r="1693" ht="15">
      <c r="A1693" s="11"/>
    </row>
    <row r="1694" ht="15">
      <c r="A1694" s="11"/>
    </row>
    <row r="1695" ht="15">
      <c r="A1695" s="11"/>
    </row>
    <row r="1696" ht="15">
      <c r="A1696" s="11"/>
    </row>
    <row r="1697" ht="15">
      <c r="A1697" s="11"/>
    </row>
    <row r="1698" ht="15">
      <c r="A1698" s="11"/>
    </row>
    <row r="1699" ht="15">
      <c r="A1699" s="11"/>
    </row>
    <row r="1700" ht="15">
      <c r="A1700" s="11"/>
    </row>
    <row r="1701" ht="15">
      <c r="A1701" s="11"/>
    </row>
    <row r="1702" ht="15">
      <c r="A1702" s="11"/>
    </row>
    <row r="1703" ht="15">
      <c r="A1703" s="11"/>
    </row>
    <row r="1704" ht="15">
      <c r="A1704" s="11"/>
    </row>
    <row r="1705" ht="15">
      <c r="A1705" s="11"/>
    </row>
    <row r="1706" ht="15">
      <c r="A1706" s="11"/>
    </row>
    <row r="1707" ht="15">
      <c r="A1707" s="11"/>
    </row>
    <row r="1708" ht="15">
      <c r="A1708" s="11"/>
    </row>
    <row r="1709" ht="15">
      <c r="A1709" s="11"/>
    </row>
    <row r="1710" ht="15">
      <c r="A1710" s="11"/>
    </row>
    <row r="1711" ht="15">
      <c r="A1711" s="11"/>
    </row>
    <row r="1712" ht="15">
      <c r="A1712" s="11"/>
    </row>
    <row r="1713" ht="15">
      <c r="A1713" s="11"/>
    </row>
    <row r="1714" ht="15">
      <c r="A1714" s="11"/>
    </row>
    <row r="1715" ht="15">
      <c r="A1715" s="11"/>
    </row>
    <row r="1716" ht="15">
      <c r="A1716" s="11"/>
    </row>
    <row r="1717" ht="15">
      <c r="A1717" s="11"/>
    </row>
    <row r="1718" ht="15">
      <c r="A1718" s="11"/>
    </row>
    <row r="1719" ht="15">
      <c r="A1719" s="11"/>
    </row>
    <row r="1720" ht="15">
      <c r="A1720" s="11"/>
    </row>
    <row r="1721" ht="15">
      <c r="A1721" s="11"/>
    </row>
    <row r="1722" ht="15">
      <c r="A1722" s="11"/>
    </row>
    <row r="1723" ht="15">
      <c r="A1723" s="11"/>
    </row>
    <row r="1724" ht="15">
      <c r="A1724" s="11"/>
    </row>
    <row r="1725" ht="15">
      <c r="A1725" s="11"/>
    </row>
    <row r="1726" ht="15">
      <c r="A1726" s="11"/>
    </row>
    <row r="1727" ht="15">
      <c r="A1727" s="11"/>
    </row>
    <row r="1728" ht="15">
      <c r="A1728" s="11"/>
    </row>
    <row r="1729" ht="15">
      <c r="A1729" s="11"/>
    </row>
    <row r="1730" ht="15">
      <c r="A1730" s="11"/>
    </row>
    <row r="1731" ht="15">
      <c r="A1731" s="11"/>
    </row>
    <row r="1732" ht="15">
      <c r="A1732" s="11"/>
    </row>
    <row r="1733" ht="15">
      <c r="A1733" s="11"/>
    </row>
    <row r="1734" ht="15">
      <c r="A1734" s="11"/>
    </row>
    <row r="1735" ht="15">
      <c r="A1735" s="11"/>
    </row>
    <row r="1736" ht="15">
      <c r="A1736" s="11"/>
    </row>
    <row r="1737" ht="15">
      <c r="A1737" s="11"/>
    </row>
    <row r="1738" ht="15">
      <c r="A1738" s="11"/>
    </row>
    <row r="1739" ht="15">
      <c r="A1739" s="11"/>
    </row>
    <row r="1740" ht="15">
      <c r="A1740" s="11"/>
    </row>
    <row r="1741" ht="15">
      <c r="A1741" s="11"/>
    </row>
    <row r="1742" ht="15">
      <c r="A1742" s="11"/>
    </row>
    <row r="1743" ht="15">
      <c r="A1743" s="11"/>
    </row>
    <row r="1744" ht="15">
      <c r="A1744" s="11"/>
    </row>
    <row r="1745" ht="15">
      <c r="A1745" s="11"/>
    </row>
    <row r="1746" ht="15">
      <c r="A1746" s="11"/>
    </row>
    <row r="1747" ht="15">
      <c r="A1747" s="11"/>
    </row>
    <row r="1748" ht="15">
      <c r="A1748" s="11"/>
    </row>
    <row r="1749" ht="15">
      <c r="A1749" s="11"/>
    </row>
    <row r="1750" ht="15">
      <c r="A1750" s="11"/>
    </row>
    <row r="1751" ht="15">
      <c r="A1751" s="11"/>
    </row>
    <row r="1752" ht="15">
      <c r="A1752" s="11"/>
    </row>
    <row r="1753" ht="15">
      <c r="A1753" s="11"/>
    </row>
    <row r="1754" ht="15">
      <c r="A1754" s="11"/>
    </row>
    <row r="1755" ht="15">
      <c r="A1755" s="11"/>
    </row>
    <row r="1756" ht="15">
      <c r="A1756" s="11"/>
    </row>
    <row r="1757" ht="15">
      <c r="A1757" s="11"/>
    </row>
    <row r="1758" ht="15">
      <c r="A1758" s="11"/>
    </row>
    <row r="1759" ht="15">
      <c r="A1759" s="11"/>
    </row>
    <row r="1760" ht="15">
      <c r="A1760" s="11"/>
    </row>
    <row r="1761" ht="15">
      <c r="A1761" s="11"/>
    </row>
    <row r="1762" ht="15">
      <c r="A1762" s="11"/>
    </row>
    <row r="1763" ht="15">
      <c r="A1763" s="11"/>
    </row>
    <row r="1764" ht="15">
      <c r="A1764" s="11"/>
    </row>
    <row r="1765" ht="15">
      <c r="A1765" s="11"/>
    </row>
    <row r="1766" ht="15">
      <c r="A1766" s="11"/>
    </row>
    <row r="1767" ht="15">
      <c r="A1767" s="11"/>
    </row>
    <row r="1768" ht="15">
      <c r="A1768" s="11"/>
    </row>
    <row r="1769" ht="15">
      <c r="A1769" s="11"/>
    </row>
    <row r="1770" ht="15">
      <c r="A1770" s="11"/>
    </row>
    <row r="1771" ht="15">
      <c r="A1771" s="11"/>
    </row>
    <row r="1772" ht="15">
      <c r="A1772" s="11"/>
    </row>
    <row r="1773" ht="15">
      <c r="A1773" s="11"/>
    </row>
    <row r="1774" ht="15">
      <c r="A1774" s="11"/>
    </row>
    <row r="1775" ht="15">
      <c r="A1775" s="11"/>
    </row>
    <row r="1776" ht="15">
      <c r="A1776" s="11"/>
    </row>
    <row r="1777" ht="15">
      <c r="A1777" s="11"/>
    </row>
    <row r="1778" ht="15">
      <c r="A1778" s="11"/>
    </row>
    <row r="1779" ht="15">
      <c r="A1779" s="11"/>
    </row>
    <row r="1780" ht="15">
      <c r="A1780" s="11"/>
    </row>
    <row r="1781" ht="15">
      <c r="A1781" s="11"/>
    </row>
    <row r="1782" ht="15">
      <c r="A1782" s="11"/>
    </row>
    <row r="1783" ht="15">
      <c r="A1783" s="11"/>
    </row>
    <row r="1784" ht="15">
      <c r="A1784" s="11"/>
    </row>
    <row r="1785" ht="15">
      <c r="A1785" s="11"/>
    </row>
    <row r="1786" ht="15">
      <c r="A1786" s="11"/>
    </row>
    <row r="1787" ht="15">
      <c r="A1787" s="11"/>
    </row>
    <row r="1788" ht="15">
      <c r="A1788" s="11"/>
    </row>
    <row r="1789" ht="15">
      <c r="A1789" s="11"/>
    </row>
    <row r="1790" ht="15">
      <c r="A1790" s="11"/>
    </row>
    <row r="1791" ht="15">
      <c r="A1791" s="11"/>
    </row>
    <row r="1792" ht="15">
      <c r="A1792" s="11"/>
    </row>
    <row r="1793" ht="15">
      <c r="A1793" s="11"/>
    </row>
    <row r="1794" ht="15">
      <c r="A1794" s="11"/>
    </row>
    <row r="1795" ht="15">
      <c r="A1795" s="11"/>
    </row>
    <row r="1796" ht="15">
      <c r="A1796" s="11"/>
    </row>
    <row r="1797" ht="15">
      <c r="A1797" s="11"/>
    </row>
    <row r="1798" ht="15">
      <c r="A1798" s="11"/>
    </row>
    <row r="1799" ht="15">
      <c r="A1799" s="11"/>
    </row>
    <row r="1800" ht="15">
      <c r="A1800" s="11"/>
    </row>
    <row r="1801" ht="15">
      <c r="A1801" s="11"/>
    </row>
    <row r="1802" ht="15">
      <c r="A1802" s="11"/>
    </row>
    <row r="1803" ht="15">
      <c r="A1803" s="11"/>
    </row>
    <row r="1804" ht="15">
      <c r="A1804" s="11"/>
    </row>
    <row r="1805" ht="15">
      <c r="A1805" s="11"/>
    </row>
    <row r="1806" ht="15">
      <c r="A1806" s="11"/>
    </row>
    <row r="1807" ht="15">
      <c r="A1807" s="11"/>
    </row>
    <row r="1808" ht="15">
      <c r="A1808" s="11"/>
    </row>
    <row r="1809" ht="15">
      <c r="A1809" s="11"/>
    </row>
    <row r="1810" ht="15">
      <c r="A1810" s="11"/>
    </row>
    <row r="1811" ht="15">
      <c r="A1811" s="11"/>
    </row>
    <row r="1812" ht="15">
      <c r="A1812" s="11"/>
    </row>
    <row r="1813" ht="15">
      <c r="A1813" s="11"/>
    </row>
    <row r="1814" ht="15">
      <c r="A1814" s="11"/>
    </row>
    <row r="1815" ht="15">
      <c r="A1815" s="11"/>
    </row>
    <row r="1816" ht="15">
      <c r="A1816" s="11"/>
    </row>
    <row r="1817" ht="15">
      <c r="A1817" s="11"/>
    </row>
    <row r="1818" ht="15">
      <c r="A1818" s="11"/>
    </row>
    <row r="1819" ht="15">
      <c r="A1819" s="11"/>
    </row>
    <row r="1820" ht="15">
      <c r="A1820" s="11"/>
    </row>
    <row r="1821" ht="15">
      <c r="A1821" s="11"/>
    </row>
    <row r="1822" ht="15">
      <c r="A1822" s="11"/>
    </row>
    <row r="1823" ht="15">
      <c r="A1823" s="11"/>
    </row>
    <row r="1824" ht="15">
      <c r="A1824" s="11"/>
    </row>
    <row r="1825" ht="15">
      <c r="A1825" s="11"/>
    </row>
    <row r="1826" ht="15">
      <c r="A1826" s="11"/>
    </row>
    <row r="1827" ht="15">
      <c r="A1827" s="11"/>
    </row>
    <row r="1828" ht="15">
      <c r="A1828" s="11"/>
    </row>
    <row r="1829" ht="15">
      <c r="A1829" s="11"/>
    </row>
    <row r="1830" ht="15">
      <c r="A1830" s="11"/>
    </row>
    <row r="1831" ht="15">
      <c r="A1831" s="11"/>
    </row>
    <row r="1832" ht="15">
      <c r="A1832" s="11"/>
    </row>
    <row r="1833" ht="15">
      <c r="A1833" s="11"/>
    </row>
    <row r="1834" ht="15">
      <c r="A1834" s="11"/>
    </row>
    <row r="1835" ht="15">
      <c r="A1835" s="11"/>
    </row>
    <row r="1836" ht="15">
      <c r="A1836" s="11"/>
    </row>
    <row r="1837" ht="15">
      <c r="A1837" s="11"/>
    </row>
    <row r="1838" ht="15">
      <c r="A1838" s="11"/>
    </row>
    <row r="1839" ht="15">
      <c r="A1839" s="11"/>
    </row>
    <row r="1840" ht="15">
      <c r="A1840" s="11"/>
    </row>
    <row r="1841" ht="15">
      <c r="A1841" s="11"/>
    </row>
    <row r="1842" ht="15">
      <c r="A1842" s="11"/>
    </row>
    <row r="1843" ht="15">
      <c r="A1843" s="11"/>
    </row>
    <row r="1844" ht="15">
      <c r="A1844" s="11"/>
    </row>
    <row r="1845" ht="15">
      <c r="A1845" s="11"/>
    </row>
    <row r="1846" ht="15">
      <c r="A1846" s="11"/>
    </row>
    <row r="1847" ht="15">
      <c r="A1847" s="11"/>
    </row>
    <row r="1848" ht="15">
      <c r="A1848" s="11"/>
    </row>
    <row r="1849" ht="15">
      <c r="A1849" s="11"/>
    </row>
    <row r="1850" ht="15">
      <c r="A1850" s="11"/>
    </row>
    <row r="1851" ht="15">
      <c r="A1851" s="11"/>
    </row>
    <row r="1852" ht="15">
      <c r="A1852" s="11"/>
    </row>
    <row r="1853" ht="15">
      <c r="A1853" s="11"/>
    </row>
    <row r="1854" ht="15">
      <c r="A1854" s="11"/>
    </row>
    <row r="1855" ht="15">
      <c r="A1855" s="11"/>
    </row>
    <row r="1856" ht="15">
      <c r="A1856" s="11"/>
    </row>
    <row r="1857" ht="15">
      <c r="A1857" s="11"/>
    </row>
    <row r="1858" ht="15">
      <c r="A1858" s="11"/>
    </row>
    <row r="1859" ht="15">
      <c r="A1859" s="11"/>
    </row>
    <row r="1860" ht="15">
      <c r="A1860" s="11"/>
    </row>
    <row r="1861" ht="15">
      <c r="A1861" s="11"/>
    </row>
    <row r="1862" ht="15">
      <c r="A1862" s="11"/>
    </row>
    <row r="1863" ht="15">
      <c r="A1863" s="11"/>
    </row>
    <row r="1864" ht="15">
      <c r="A1864" s="11"/>
    </row>
    <row r="1865" ht="15">
      <c r="A1865" s="11"/>
    </row>
    <row r="1866" ht="15">
      <c r="A1866" s="11"/>
    </row>
    <row r="1867" ht="15">
      <c r="A1867" s="11"/>
    </row>
    <row r="1868" ht="15">
      <c r="A1868" s="11"/>
    </row>
    <row r="1869" ht="15">
      <c r="A1869" s="11"/>
    </row>
    <row r="1870" ht="15">
      <c r="A1870" s="11"/>
    </row>
    <row r="1871" ht="15">
      <c r="A1871" s="11"/>
    </row>
    <row r="1872" ht="15">
      <c r="A1872" s="11"/>
    </row>
    <row r="1873" ht="15">
      <c r="A1873" s="11"/>
    </row>
    <row r="1874" ht="15">
      <c r="A1874" s="11"/>
    </row>
    <row r="1875" ht="15">
      <c r="A1875" s="11"/>
    </row>
    <row r="1876" ht="15">
      <c r="A1876" s="11"/>
    </row>
    <row r="1877" ht="15">
      <c r="A1877" s="11"/>
    </row>
    <row r="1878" ht="15">
      <c r="A1878" s="11"/>
    </row>
    <row r="1879" ht="15">
      <c r="A1879" s="11"/>
    </row>
    <row r="1880" ht="15">
      <c r="A1880" s="11"/>
    </row>
    <row r="1881" ht="15">
      <c r="A1881" s="11"/>
    </row>
    <row r="1882" ht="15">
      <c r="A1882" s="11"/>
    </row>
    <row r="1883" ht="15">
      <c r="A1883" s="11"/>
    </row>
    <row r="1884" ht="15">
      <c r="A1884" s="11"/>
    </row>
    <row r="1885" ht="15">
      <c r="A1885" s="11"/>
    </row>
    <row r="1886" ht="15">
      <c r="A1886" s="11"/>
    </row>
    <row r="1887" ht="15">
      <c r="A1887" s="11"/>
    </row>
    <row r="1888" ht="15">
      <c r="A1888" s="11"/>
    </row>
    <row r="1889" ht="15">
      <c r="A1889" s="11"/>
    </row>
    <row r="1890" ht="15">
      <c r="A1890" s="11"/>
    </row>
    <row r="1891" ht="15">
      <c r="A1891" s="11"/>
    </row>
    <row r="1892" ht="15">
      <c r="A1892" s="11"/>
    </row>
    <row r="1893" ht="15">
      <c r="A1893" s="11"/>
    </row>
    <row r="1894" ht="15">
      <c r="A1894" s="11"/>
    </row>
    <row r="1895" ht="15">
      <c r="A1895" s="11"/>
    </row>
    <row r="1896" ht="15">
      <c r="A1896" s="11"/>
    </row>
    <row r="1897" ht="15">
      <c r="A1897" s="11"/>
    </row>
    <row r="1898" ht="15">
      <c r="A1898" s="11"/>
    </row>
    <row r="1899" ht="15">
      <c r="A1899" s="11"/>
    </row>
    <row r="1900" ht="15">
      <c r="A1900" s="11"/>
    </row>
    <row r="1901" ht="15">
      <c r="A1901" s="11"/>
    </row>
    <row r="1902" ht="15">
      <c r="A1902" s="11"/>
    </row>
    <row r="1903" ht="15">
      <c r="A1903" s="11"/>
    </row>
    <row r="1904" ht="15">
      <c r="A1904" s="11"/>
    </row>
    <row r="1905" ht="15">
      <c r="A1905" s="11"/>
    </row>
    <row r="1906" ht="15">
      <c r="A1906" s="11"/>
    </row>
    <row r="1907" ht="15">
      <c r="A1907" s="11"/>
    </row>
    <row r="1908" ht="15">
      <c r="A1908" s="11"/>
    </row>
    <row r="1909" ht="15">
      <c r="A1909" s="11"/>
    </row>
    <row r="1910" ht="15">
      <c r="A1910" s="11"/>
    </row>
    <row r="1911" ht="15">
      <c r="A1911" s="11"/>
    </row>
    <row r="1912" ht="15">
      <c r="A1912" s="11"/>
    </row>
    <row r="1913" ht="15">
      <c r="A1913" s="11"/>
    </row>
    <row r="1914" ht="15">
      <c r="A1914" s="11"/>
    </row>
    <row r="1915" ht="15">
      <c r="A1915" s="11"/>
    </row>
    <row r="1916" ht="15">
      <c r="A1916" s="11"/>
    </row>
    <row r="1917" ht="15">
      <c r="A1917" s="11"/>
    </row>
    <row r="1918" ht="15">
      <c r="A1918" s="11"/>
    </row>
    <row r="1919" ht="15">
      <c r="A1919" s="11"/>
    </row>
    <row r="1920" ht="15">
      <c r="A1920" s="11"/>
    </row>
    <row r="1921" ht="15">
      <c r="A1921" s="11"/>
    </row>
    <row r="1922" ht="15">
      <c r="A1922" s="11"/>
    </row>
    <row r="1923" ht="15">
      <c r="A1923" s="11"/>
    </row>
    <row r="1924" ht="15">
      <c r="A1924" s="11"/>
    </row>
    <row r="1925" ht="15">
      <c r="A1925" s="11"/>
    </row>
    <row r="1926" ht="15">
      <c r="A1926" s="11"/>
    </row>
    <row r="1927" ht="15">
      <c r="A1927" s="11"/>
    </row>
    <row r="1928" ht="15">
      <c r="A1928" s="11"/>
    </row>
    <row r="1929" ht="15">
      <c r="A1929" s="11"/>
    </row>
    <row r="1930" ht="15">
      <c r="A1930" s="11"/>
    </row>
    <row r="1931" ht="15">
      <c r="A1931" s="11"/>
    </row>
    <row r="1932" ht="15">
      <c r="A1932" s="11"/>
    </row>
    <row r="1933" ht="15">
      <c r="A1933" s="11"/>
    </row>
    <row r="1934" ht="15">
      <c r="A1934" s="11"/>
    </row>
    <row r="1935" ht="15">
      <c r="A1935" s="11"/>
    </row>
    <row r="1936" ht="15">
      <c r="A1936" s="11"/>
    </row>
    <row r="1937" ht="15">
      <c r="A1937" s="11"/>
    </row>
    <row r="1938" ht="15">
      <c r="A1938" s="11"/>
    </row>
    <row r="1939" ht="15">
      <c r="A1939" s="11"/>
    </row>
    <row r="1940" ht="15">
      <c r="A1940" s="11"/>
    </row>
    <row r="1941" ht="15">
      <c r="A1941" s="11"/>
    </row>
    <row r="1942" ht="15">
      <c r="A1942" s="11"/>
    </row>
    <row r="1943" ht="15">
      <c r="A1943" s="11"/>
    </row>
    <row r="1944" ht="15">
      <c r="A1944" s="11"/>
    </row>
    <row r="1945" ht="15">
      <c r="A1945" s="11"/>
    </row>
    <row r="1946" ht="15">
      <c r="A1946" s="11"/>
    </row>
    <row r="1947" ht="15">
      <c r="A1947" s="11"/>
    </row>
    <row r="1948" ht="15">
      <c r="A1948" s="11"/>
    </row>
    <row r="1949" ht="15">
      <c r="A1949" s="11"/>
    </row>
    <row r="1950" ht="15">
      <c r="A1950" s="11"/>
    </row>
    <row r="1951" ht="15">
      <c r="A1951" s="11"/>
    </row>
    <row r="1952" ht="15">
      <c r="A1952" s="11"/>
    </row>
    <row r="1953" ht="15">
      <c r="A1953" s="11"/>
    </row>
    <row r="1954" ht="15">
      <c r="A1954" s="11"/>
    </row>
    <row r="1955" ht="15">
      <c r="A1955" s="11"/>
    </row>
    <row r="1956" ht="15">
      <c r="A1956" s="11"/>
    </row>
    <row r="1957" ht="15">
      <c r="A1957" s="11"/>
    </row>
    <row r="1958" ht="15">
      <c r="A1958" s="11"/>
    </row>
    <row r="1959" ht="15">
      <c r="A1959" s="11"/>
    </row>
    <row r="1960" ht="15">
      <c r="A1960" s="11"/>
    </row>
    <row r="1961" ht="15">
      <c r="A1961" s="11"/>
    </row>
    <row r="1962" ht="15">
      <c r="A1962" s="11"/>
    </row>
    <row r="1963" ht="15">
      <c r="A1963" s="11"/>
    </row>
    <row r="1964" ht="15">
      <c r="A1964" s="11"/>
    </row>
    <row r="1965" ht="15">
      <c r="A1965" s="11"/>
    </row>
    <row r="1966" ht="15">
      <c r="A1966" s="11"/>
    </row>
    <row r="1967" ht="15">
      <c r="A1967" s="11"/>
    </row>
    <row r="1968" ht="15">
      <c r="A1968" s="11"/>
    </row>
    <row r="1969" ht="15">
      <c r="A1969" s="11"/>
    </row>
    <row r="1970" ht="15">
      <c r="A1970" s="11"/>
    </row>
    <row r="1971" ht="15">
      <c r="A1971" s="11"/>
    </row>
    <row r="1972" ht="15">
      <c r="A1972" s="11"/>
    </row>
    <row r="1973" ht="15">
      <c r="A1973" s="11"/>
    </row>
    <row r="1974" ht="15">
      <c r="A1974" s="11"/>
    </row>
    <row r="1975" ht="15">
      <c r="A1975" s="11"/>
    </row>
    <row r="1976" ht="15">
      <c r="A1976" s="11"/>
    </row>
    <row r="1977" ht="15">
      <c r="A1977" s="11"/>
    </row>
    <row r="1978" ht="15">
      <c r="A1978" s="11"/>
    </row>
    <row r="1979" ht="15">
      <c r="A1979" s="11"/>
    </row>
    <row r="1980" ht="15">
      <c r="A1980" s="11"/>
    </row>
    <row r="1981" ht="15">
      <c r="A1981" s="11"/>
    </row>
    <row r="1982" ht="15">
      <c r="A1982" s="11"/>
    </row>
    <row r="1983" ht="15">
      <c r="A1983" s="11"/>
    </row>
    <row r="1984" ht="15">
      <c r="A1984" s="11"/>
    </row>
    <row r="1985" ht="15">
      <c r="A1985" s="11"/>
    </row>
    <row r="1986" ht="15">
      <c r="A1986" s="11"/>
    </row>
    <row r="1987" ht="15">
      <c r="A1987" s="11"/>
    </row>
    <row r="1988" ht="15">
      <c r="A1988" s="11"/>
    </row>
    <row r="1989" ht="15">
      <c r="A1989" s="11"/>
    </row>
    <row r="1990" ht="15">
      <c r="A1990" s="11"/>
    </row>
    <row r="1991" ht="15">
      <c r="A1991" s="11"/>
    </row>
    <row r="1992" ht="15">
      <c r="A1992" s="11"/>
    </row>
    <row r="1993" ht="15">
      <c r="A1993" s="11"/>
    </row>
    <row r="1994" ht="15">
      <c r="A1994" s="11"/>
    </row>
    <row r="1995" ht="15">
      <c r="A1995" s="11"/>
    </row>
    <row r="1996" ht="15">
      <c r="A1996" s="11"/>
    </row>
    <row r="1997" ht="15">
      <c r="A1997" s="11"/>
    </row>
    <row r="1998" ht="15">
      <c r="A1998" s="11"/>
    </row>
    <row r="1999" ht="15">
      <c r="A1999" s="11"/>
    </row>
    <row r="2000" ht="15">
      <c r="A2000" s="11"/>
    </row>
    <row r="2001" ht="15">
      <c r="A2001" s="11"/>
    </row>
    <row r="2002" ht="15">
      <c r="A2002" s="11"/>
    </row>
    <row r="2003" ht="15">
      <c r="A2003" s="11"/>
    </row>
    <row r="2004" ht="15">
      <c r="A2004" s="11"/>
    </row>
    <row r="2005" ht="15">
      <c r="A2005" s="11"/>
    </row>
    <row r="2006" ht="15">
      <c r="A2006" s="11"/>
    </row>
    <row r="2007" ht="15">
      <c r="A2007" s="11"/>
    </row>
    <row r="2008" ht="15">
      <c r="A2008" s="11"/>
    </row>
    <row r="2009" ht="15">
      <c r="A2009" s="11"/>
    </row>
    <row r="2010" ht="15">
      <c r="A2010" s="11"/>
    </row>
    <row r="2011" ht="15">
      <c r="A2011" s="11"/>
    </row>
    <row r="2012" ht="15">
      <c r="A2012" s="11"/>
    </row>
    <row r="2013" ht="15">
      <c r="A2013" s="11"/>
    </row>
    <row r="2014" ht="15">
      <c r="A2014" s="11"/>
    </row>
    <row r="2015" ht="15">
      <c r="A2015" s="11"/>
    </row>
    <row r="2016" ht="15">
      <c r="A2016" s="11"/>
    </row>
    <row r="2017" ht="15">
      <c r="A2017" s="11"/>
    </row>
    <row r="2018" ht="15">
      <c r="A2018" s="11"/>
    </row>
    <row r="2019" ht="15">
      <c r="A2019" s="11"/>
    </row>
    <row r="2020" ht="15">
      <c r="A2020" s="11"/>
    </row>
    <row r="2021" ht="15">
      <c r="A2021" s="11"/>
    </row>
    <row r="2022" ht="15">
      <c r="A2022" s="11"/>
    </row>
    <row r="2023" ht="15">
      <c r="A2023" s="11"/>
    </row>
    <row r="2024" ht="15">
      <c r="A2024" s="11"/>
    </row>
    <row r="2025" ht="15">
      <c r="A2025" s="11"/>
    </row>
    <row r="2026" ht="15">
      <c r="A2026" s="11"/>
    </row>
    <row r="2027" ht="15">
      <c r="A2027" s="11"/>
    </row>
    <row r="2028" ht="15">
      <c r="A2028" s="11"/>
    </row>
    <row r="2029" ht="15">
      <c r="A2029" s="6"/>
    </row>
    <row r="2030" ht="15">
      <c r="A2030" s="6"/>
    </row>
    <row r="2031" ht="15">
      <c r="A2031" s="6"/>
    </row>
    <row r="2032" ht="15">
      <c r="A2032" s="6"/>
    </row>
    <row r="2033" ht="15">
      <c r="A2033" s="6"/>
    </row>
    <row r="2034" ht="15">
      <c r="A2034" s="6"/>
    </row>
    <row r="2035" ht="15">
      <c r="A2035" s="6"/>
    </row>
    <row r="2036" ht="15">
      <c r="A2036" s="6"/>
    </row>
    <row r="2037" ht="15">
      <c r="A2037" s="6"/>
    </row>
    <row r="2038" ht="15">
      <c r="A2038" s="6"/>
    </row>
    <row r="2039" ht="15">
      <c r="A2039" s="6"/>
    </row>
    <row r="2040" ht="15">
      <c r="A2040" s="6"/>
    </row>
    <row r="2041" ht="15">
      <c r="A2041" s="6"/>
    </row>
    <row r="2042" ht="15">
      <c r="A2042" s="6"/>
    </row>
    <row r="2043" ht="15">
      <c r="A2043" s="6"/>
    </row>
    <row r="2044" ht="15">
      <c r="A2044" s="6"/>
    </row>
    <row r="2045" ht="15">
      <c r="A2045" s="6"/>
    </row>
    <row r="2046" ht="15">
      <c r="A2046" s="6"/>
    </row>
    <row r="2047" ht="15">
      <c r="A2047" s="6"/>
    </row>
    <row r="2048" ht="15">
      <c r="A2048" s="6"/>
    </row>
    <row r="2049" ht="15">
      <c r="A2049" s="6"/>
    </row>
    <row r="2050" ht="15">
      <c r="A2050" s="6"/>
    </row>
    <row r="2051" ht="15">
      <c r="A2051" s="6"/>
    </row>
    <row r="2052" ht="15">
      <c r="A2052" s="6"/>
    </row>
    <row r="2053" ht="15">
      <c r="A2053" s="6"/>
    </row>
    <row r="2054" ht="15">
      <c r="A2054" s="6"/>
    </row>
    <row r="2055" ht="15">
      <c r="A2055" s="6"/>
    </row>
    <row r="2056" ht="15">
      <c r="A2056" s="6"/>
    </row>
    <row r="2057" ht="15">
      <c r="A2057" s="6"/>
    </row>
    <row r="2058" ht="15">
      <c r="A2058" s="6"/>
    </row>
    <row r="2059" ht="15">
      <c r="A2059" s="6"/>
    </row>
    <row r="2060" ht="15">
      <c r="A2060" s="6"/>
    </row>
    <row r="2061" ht="15">
      <c r="A2061" s="6"/>
    </row>
    <row r="2062" ht="15">
      <c r="A2062" s="6"/>
    </row>
    <row r="2063" ht="15">
      <c r="A2063" s="6"/>
    </row>
    <row r="2064" ht="15">
      <c r="A2064" s="6"/>
    </row>
    <row r="2065" ht="15">
      <c r="A2065" s="6"/>
    </row>
    <row r="2066" ht="15">
      <c r="A2066" s="6"/>
    </row>
    <row r="2067" ht="15">
      <c r="A2067" s="6"/>
    </row>
    <row r="2068" ht="15">
      <c r="A2068" s="6"/>
    </row>
    <row r="2069" ht="15">
      <c r="A2069" s="6"/>
    </row>
    <row r="2070" ht="15">
      <c r="A2070" s="6"/>
    </row>
    <row r="2071" ht="15">
      <c r="A2071" s="6"/>
    </row>
    <row r="2072" ht="15">
      <c r="A2072" s="6"/>
    </row>
    <row r="2073" ht="15">
      <c r="A2073" s="6"/>
    </row>
    <row r="2074" ht="15">
      <c r="A2074" s="6"/>
    </row>
    <row r="2075" ht="15">
      <c r="A2075" s="6"/>
    </row>
    <row r="2076" ht="15">
      <c r="A2076" s="6"/>
    </row>
    <row r="2077" ht="15">
      <c r="A2077" s="6"/>
    </row>
    <row r="2078" ht="15">
      <c r="A2078" s="6"/>
    </row>
    <row r="2079" ht="15">
      <c r="A2079" s="6"/>
    </row>
    <row r="2080" ht="15">
      <c r="A2080" s="6"/>
    </row>
    <row r="2081" ht="15">
      <c r="A2081" s="6"/>
    </row>
    <row r="2082" ht="15">
      <c r="A2082" s="6"/>
    </row>
    <row r="2083" ht="15">
      <c r="A2083" s="6"/>
    </row>
    <row r="2084" ht="15">
      <c r="A2084" s="6"/>
    </row>
    <row r="2085" ht="15">
      <c r="A2085" s="6"/>
    </row>
    <row r="2086" ht="15">
      <c r="A2086" s="6"/>
    </row>
    <row r="2087" ht="15">
      <c r="A2087" s="6"/>
    </row>
    <row r="2088" ht="15">
      <c r="A2088" s="6"/>
    </row>
    <row r="2089" ht="15">
      <c r="A2089" s="6"/>
    </row>
    <row r="2090" ht="15">
      <c r="A2090" s="6"/>
    </row>
    <row r="2091" ht="15">
      <c r="A2091" s="6"/>
    </row>
    <row r="2092" ht="15">
      <c r="A2092" s="6"/>
    </row>
    <row r="2093" ht="15">
      <c r="A2093" s="6"/>
    </row>
    <row r="2094" ht="15">
      <c r="A2094" s="6"/>
    </row>
    <row r="2095" ht="15">
      <c r="A2095" s="6"/>
    </row>
    <row r="2096" ht="15">
      <c r="A2096" s="6"/>
    </row>
    <row r="2097" ht="15">
      <c r="A2097" s="6"/>
    </row>
    <row r="2098" ht="15">
      <c r="A2098" s="6"/>
    </row>
    <row r="2099" ht="15">
      <c r="A2099" s="6"/>
    </row>
    <row r="2100" ht="15">
      <c r="A2100" s="6"/>
    </row>
    <row r="2101" ht="15">
      <c r="A2101" s="6"/>
    </row>
    <row r="2102" ht="15">
      <c r="A2102" s="6"/>
    </row>
    <row r="2103" ht="15">
      <c r="A2103" s="6"/>
    </row>
    <row r="2104" ht="15">
      <c r="A2104" s="6"/>
    </row>
    <row r="2105" ht="15">
      <c r="A2105" s="6"/>
    </row>
    <row r="2106" ht="15">
      <c r="A2106" s="6"/>
    </row>
    <row r="2107" ht="15">
      <c r="A2107" s="6"/>
    </row>
    <row r="2108" ht="15">
      <c r="A2108" s="6"/>
    </row>
    <row r="2109" ht="15">
      <c r="A2109" s="6"/>
    </row>
    <row r="2110" ht="15">
      <c r="A2110" s="6"/>
    </row>
    <row r="2111" ht="15">
      <c r="A2111" s="6"/>
    </row>
    <row r="2112" ht="15">
      <c r="A2112" s="6"/>
    </row>
    <row r="2113" ht="15">
      <c r="A2113" s="6"/>
    </row>
    <row r="2114" ht="15">
      <c r="A2114" s="6"/>
    </row>
    <row r="2115" ht="15">
      <c r="A2115" s="6"/>
    </row>
    <row r="2116" ht="15">
      <c r="A2116" s="6"/>
    </row>
    <row r="2117" ht="15">
      <c r="A2117" s="6"/>
    </row>
    <row r="2118" ht="15">
      <c r="A2118" s="6"/>
    </row>
    <row r="2119" ht="15">
      <c r="A2119" s="6"/>
    </row>
    <row r="2120" ht="15">
      <c r="A2120" s="6"/>
    </row>
    <row r="2121" ht="15">
      <c r="A2121" s="6"/>
    </row>
    <row r="2122" ht="15">
      <c r="A2122" s="6"/>
    </row>
    <row r="2123" ht="15">
      <c r="A2123" s="6"/>
    </row>
    <row r="2124" ht="15">
      <c r="A2124" s="6"/>
    </row>
    <row r="2125" ht="15">
      <c r="A2125" s="6"/>
    </row>
    <row r="2126" ht="15">
      <c r="A2126" s="6"/>
    </row>
    <row r="2127" ht="15">
      <c r="A2127" s="6"/>
    </row>
    <row r="2128" ht="15">
      <c r="A2128" s="6"/>
    </row>
    <row r="2129" ht="15">
      <c r="A2129" s="6"/>
    </row>
    <row r="2130" ht="15">
      <c r="A2130" s="6"/>
    </row>
    <row r="2131" ht="15">
      <c r="A2131" s="6"/>
    </row>
    <row r="2132" ht="15">
      <c r="A2132" s="6"/>
    </row>
    <row r="2133" ht="15">
      <c r="A2133" s="6"/>
    </row>
    <row r="2134" ht="15">
      <c r="A2134" s="6"/>
    </row>
    <row r="2135" ht="15">
      <c r="A2135" s="6"/>
    </row>
    <row r="2136" ht="15">
      <c r="A2136" s="6"/>
    </row>
    <row r="2137" ht="15">
      <c r="A2137" s="6"/>
    </row>
    <row r="2138" ht="15">
      <c r="A2138" s="6"/>
    </row>
    <row r="2139" ht="15">
      <c r="A2139" s="6"/>
    </row>
    <row r="2140" ht="15">
      <c r="A2140" s="6"/>
    </row>
    <row r="2141" ht="15">
      <c r="A2141" s="6"/>
    </row>
    <row r="2142" ht="15">
      <c r="A2142" s="6"/>
    </row>
    <row r="2143" ht="15">
      <c r="A2143" s="6"/>
    </row>
    <row r="2144" ht="15">
      <c r="A2144" s="6"/>
    </row>
    <row r="2145" ht="15">
      <c r="A2145" s="6"/>
    </row>
    <row r="2146" ht="15">
      <c r="A2146" s="6"/>
    </row>
    <row r="2147" ht="15">
      <c r="A2147" s="6"/>
    </row>
    <row r="2148" ht="15">
      <c r="A2148" s="6"/>
    </row>
    <row r="2149" ht="15">
      <c r="A2149" s="6"/>
    </row>
    <row r="2150" ht="15">
      <c r="A2150" s="6"/>
    </row>
    <row r="2151" ht="15">
      <c r="A2151" s="6"/>
    </row>
    <row r="2152" ht="15">
      <c r="A2152" s="6"/>
    </row>
    <row r="2153" ht="15">
      <c r="A2153" s="6"/>
    </row>
    <row r="2154" ht="15">
      <c r="A2154" s="6"/>
    </row>
    <row r="2155" ht="15">
      <c r="A2155" s="6"/>
    </row>
    <row r="2156" ht="15">
      <c r="A2156" s="6"/>
    </row>
    <row r="2157" ht="15">
      <c r="A2157" s="6"/>
    </row>
    <row r="2158" ht="15">
      <c r="A2158" s="6"/>
    </row>
    <row r="2159" ht="15">
      <c r="A2159" s="6"/>
    </row>
    <row r="2160" ht="15">
      <c r="A2160" s="6"/>
    </row>
    <row r="2161" ht="15">
      <c r="A2161" s="6"/>
    </row>
    <row r="2162" ht="15">
      <c r="A2162" s="6"/>
    </row>
    <row r="2163" ht="15">
      <c r="A2163" s="6"/>
    </row>
    <row r="2164" ht="15">
      <c r="A2164" s="6"/>
    </row>
    <row r="2165" ht="15">
      <c r="A2165" s="6"/>
    </row>
    <row r="2166" ht="15">
      <c r="A2166" s="6"/>
    </row>
    <row r="2167" ht="15">
      <c r="A2167" s="6"/>
    </row>
    <row r="2168" ht="15">
      <c r="A2168" s="6"/>
    </row>
    <row r="2169" ht="15">
      <c r="A2169" s="6"/>
    </row>
    <row r="2170" ht="15">
      <c r="A2170" s="6"/>
    </row>
    <row r="2171" ht="15">
      <c r="A2171" s="6"/>
    </row>
    <row r="2172" ht="15">
      <c r="A2172" s="6"/>
    </row>
    <row r="2173" ht="15">
      <c r="A2173" s="6"/>
    </row>
    <row r="2174" ht="15">
      <c r="A2174" s="6"/>
    </row>
    <row r="2175" ht="15">
      <c r="A2175" s="6"/>
    </row>
    <row r="2176" ht="15">
      <c r="A2176" s="6"/>
    </row>
    <row r="2177" ht="15">
      <c r="A2177" s="6"/>
    </row>
    <row r="2178" ht="15">
      <c r="A2178" s="6"/>
    </row>
    <row r="2179" ht="15">
      <c r="A2179" s="6"/>
    </row>
    <row r="2180" ht="15">
      <c r="A2180" s="6"/>
    </row>
    <row r="2181" ht="15">
      <c r="A2181" s="6"/>
    </row>
    <row r="2182" ht="15">
      <c r="A2182" s="6"/>
    </row>
    <row r="2183" ht="15">
      <c r="A2183" s="6"/>
    </row>
    <row r="2184" ht="15">
      <c r="A2184" s="6"/>
    </row>
    <row r="2185" ht="15">
      <c r="A2185" s="6"/>
    </row>
    <row r="2186" ht="15">
      <c r="A2186" s="6"/>
    </row>
    <row r="2187" ht="15">
      <c r="A2187" s="6"/>
    </row>
    <row r="2188" ht="15">
      <c r="A2188" s="6"/>
    </row>
    <row r="2189" ht="15">
      <c r="A2189" s="6"/>
    </row>
    <row r="2190" ht="15">
      <c r="A2190" s="6"/>
    </row>
    <row r="2191" ht="15">
      <c r="A2191" s="6"/>
    </row>
    <row r="2192" ht="15">
      <c r="A2192" s="6"/>
    </row>
    <row r="2193" ht="15">
      <c r="A2193" s="6"/>
    </row>
    <row r="2194" ht="15">
      <c r="A2194" s="6"/>
    </row>
    <row r="2195" ht="15">
      <c r="A2195" s="6"/>
    </row>
    <row r="2196" ht="15">
      <c r="A2196" s="6"/>
    </row>
    <row r="2197" ht="15">
      <c r="A2197" s="6"/>
    </row>
    <row r="2198" ht="15">
      <c r="A2198" s="6"/>
    </row>
    <row r="2199" ht="15">
      <c r="A2199" s="6"/>
    </row>
    <row r="2200" ht="15">
      <c r="A2200" s="6"/>
    </row>
    <row r="2201" ht="15">
      <c r="A2201" s="6"/>
    </row>
    <row r="2202" ht="15">
      <c r="A2202" s="6"/>
    </row>
    <row r="2203" ht="15">
      <c r="A2203" s="6"/>
    </row>
    <row r="2204" ht="15">
      <c r="A2204" s="6"/>
    </row>
    <row r="2205" ht="15">
      <c r="A2205" s="6"/>
    </row>
    <row r="2206" ht="15">
      <c r="A2206" s="6"/>
    </row>
    <row r="2207" ht="15">
      <c r="A2207" s="6"/>
    </row>
    <row r="2208" ht="15">
      <c r="A2208" s="6"/>
    </row>
    <row r="2209" ht="15">
      <c r="A2209" s="6"/>
    </row>
    <row r="2210" ht="15">
      <c r="A2210" s="6"/>
    </row>
    <row r="2211" ht="15">
      <c r="A2211" s="6"/>
    </row>
    <row r="2212" ht="15">
      <c r="A2212" s="6"/>
    </row>
    <row r="2213" ht="15">
      <c r="A2213" s="6"/>
    </row>
    <row r="2214" ht="15">
      <c r="A2214" s="6"/>
    </row>
    <row r="2215" ht="15">
      <c r="A2215" s="6"/>
    </row>
    <row r="2216" ht="15">
      <c r="A2216" s="6"/>
    </row>
    <row r="2217" ht="15">
      <c r="A2217" s="6"/>
    </row>
    <row r="2218" ht="15">
      <c r="A2218" s="6"/>
    </row>
    <row r="2219" ht="15">
      <c r="A2219" s="6"/>
    </row>
    <row r="2220" ht="15">
      <c r="A2220" s="6"/>
    </row>
    <row r="2221" ht="15">
      <c r="A2221" s="6"/>
    </row>
    <row r="2222" ht="15">
      <c r="A2222" s="6"/>
    </row>
    <row r="2223" ht="15">
      <c r="A2223" s="6"/>
    </row>
    <row r="2224" ht="15">
      <c r="A2224" s="6"/>
    </row>
    <row r="2225" ht="15">
      <c r="A2225" s="6"/>
    </row>
    <row r="2226" ht="15">
      <c r="A2226" s="6"/>
    </row>
    <row r="2227" ht="15">
      <c r="A2227" s="6"/>
    </row>
    <row r="2228" ht="15">
      <c r="A2228" s="6"/>
    </row>
    <row r="2229" ht="15">
      <c r="A2229" s="6"/>
    </row>
    <row r="2230" ht="15">
      <c r="A2230" s="6"/>
    </row>
    <row r="2231" ht="15">
      <c r="A2231" s="6"/>
    </row>
    <row r="2232" ht="15">
      <c r="A2232" s="6"/>
    </row>
    <row r="2233" ht="15">
      <c r="A2233" s="6"/>
    </row>
    <row r="2234" ht="15">
      <c r="A2234" s="6"/>
    </row>
    <row r="2235" ht="15">
      <c r="A2235" s="6"/>
    </row>
    <row r="2236" ht="15">
      <c r="A2236" s="6"/>
    </row>
    <row r="2237" ht="15">
      <c r="A2237" s="6"/>
    </row>
    <row r="2238" ht="15">
      <c r="A2238" s="6"/>
    </row>
    <row r="2239" ht="15">
      <c r="A2239" s="6"/>
    </row>
    <row r="2240" ht="15">
      <c r="A2240" s="6"/>
    </row>
    <row r="2241" ht="15">
      <c r="A2241" s="6"/>
    </row>
    <row r="2242" ht="15">
      <c r="A2242" s="6"/>
    </row>
    <row r="2243" ht="15">
      <c r="A2243" s="6"/>
    </row>
    <row r="2244" ht="15">
      <c r="A2244" s="6"/>
    </row>
    <row r="2245" ht="15">
      <c r="A2245" s="6"/>
    </row>
    <row r="2246" ht="15">
      <c r="A2246" s="6"/>
    </row>
    <row r="2247" ht="15">
      <c r="A2247" s="6"/>
    </row>
    <row r="2248" ht="15">
      <c r="A2248" s="6"/>
    </row>
    <row r="2249" ht="15">
      <c r="A2249" s="6"/>
    </row>
    <row r="2250" ht="15">
      <c r="A2250" s="6"/>
    </row>
    <row r="2251" ht="15">
      <c r="A2251" s="6"/>
    </row>
    <row r="2252" ht="15">
      <c r="A2252" s="6"/>
    </row>
    <row r="2253" ht="15">
      <c r="A2253" s="6"/>
    </row>
    <row r="2254" ht="15">
      <c r="A2254" s="6"/>
    </row>
    <row r="2255" ht="15">
      <c r="A2255" s="6"/>
    </row>
    <row r="2256" ht="15">
      <c r="A2256" s="6"/>
    </row>
    <row r="2257" ht="15">
      <c r="A2257" s="6"/>
    </row>
    <row r="2258" ht="15">
      <c r="A2258" s="6"/>
    </row>
    <row r="2259" ht="15">
      <c r="A2259" s="6"/>
    </row>
    <row r="2260" ht="15">
      <c r="A2260" s="6"/>
    </row>
    <row r="2261" ht="15">
      <c r="A2261" s="6"/>
    </row>
    <row r="2262" ht="15">
      <c r="A2262" s="6"/>
    </row>
    <row r="2263" ht="15">
      <c r="A2263" s="6"/>
    </row>
    <row r="2264" ht="15">
      <c r="A2264" s="6"/>
    </row>
    <row r="2265" ht="15">
      <c r="A2265" s="6"/>
    </row>
    <row r="2266" ht="15">
      <c r="A2266" s="6"/>
    </row>
    <row r="2267" ht="15">
      <c r="A2267" s="6"/>
    </row>
    <row r="2268" ht="15">
      <c r="A2268" s="6"/>
    </row>
    <row r="2269" ht="15">
      <c r="A2269" s="6"/>
    </row>
    <row r="2270" ht="15">
      <c r="A2270" s="6"/>
    </row>
    <row r="2271" ht="15">
      <c r="A2271" s="6"/>
    </row>
    <row r="2272" ht="15">
      <c r="A2272" s="6"/>
    </row>
    <row r="2273" ht="15">
      <c r="A2273" s="6"/>
    </row>
    <row r="2274" ht="15">
      <c r="A2274" s="6"/>
    </row>
    <row r="2275" ht="15">
      <c r="A2275" s="6"/>
    </row>
    <row r="2276" ht="15">
      <c r="A2276" s="6"/>
    </row>
    <row r="2277" ht="15">
      <c r="A2277" s="6"/>
    </row>
    <row r="2278" ht="15">
      <c r="A2278" s="6"/>
    </row>
    <row r="2279" ht="15">
      <c r="A2279" s="6"/>
    </row>
    <row r="2280" ht="15">
      <c r="A2280" s="6"/>
    </row>
    <row r="2281" ht="15">
      <c r="A2281" s="6"/>
    </row>
    <row r="2282" ht="15">
      <c r="A2282" s="6"/>
    </row>
    <row r="2283" ht="15">
      <c r="A2283" s="6"/>
    </row>
    <row r="2284" ht="15">
      <c r="A2284" s="6"/>
    </row>
    <row r="2285" ht="15">
      <c r="A2285" s="6"/>
    </row>
    <row r="2286" ht="15">
      <c r="A2286" s="6"/>
    </row>
    <row r="2287" ht="15">
      <c r="A2287" s="6"/>
    </row>
    <row r="2288" ht="15">
      <c r="A2288" s="6"/>
    </row>
    <row r="2289" ht="15">
      <c r="A2289" s="6"/>
    </row>
    <row r="2290" ht="15">
      <c r="A2290" s="6"/>
    </row>
    <row r="2291" ht="15">
      <c r="A2291" s="6"/>
    </row>
    <row r="2292" ht="15">
      <c r="A2292" s="6"/>
    </row>
    <row r="2293" ht="15">
      <c r="A2293" s="6"/>
    </row>
    <row r="2294" ht="15">
      <c r="A2294" s="6"/>
    </row>
    <row r="2295" ht="15">
      <c r="A2295" s="6"/>
    </row>
    <row r="2296" ht="15">
      <c r="A2296" s="6"/>
    </row>
    <row r="2297" ht="15">
      <c r="A2297" s="6"/>
    </row>
    <row r="2298" ht="15">
      <c r="A2298" s="6"/>
    </row>
    <row r="2299" ht="15">
      <c r="A2299" s="6"/>
    </row>
    <row r="2300" ht="15">
      <c r="A2300" s="6"/>
    </row>
    <row r="2301" ht="15">
      <c r="A2301" s="6"/>
    </row>
    <row r="2302" ht="15">
      <c r="A2302" s="6"/>
    </row>
    <row r="2303" ht="15">
      <c r="A2303" s="6"/>
    </row>
    <row r="2304" ht="15">
      <c r="A2304" s="6"/>
    </row>
    <row r="2305" ht="15">
      <c r="A2305" s="6"/>
    </row>
    <row r="2306" ht="15">
      <c r="A2306" s="6"/>
    </row>
    <row r="2307" ht="15">
      <c r="A2307" s="6"/>
    </row>
    <row r="2308" ht="15">
      <c r="A2308" s="6"/>
    </row>
    <row r="2309" ht="15">
      <c r="A2309" s="6"/>
    </row>
    <row r="2310" ht="15">
      <c r="A2310" s="6"/>
    </row>
    <row r="2311" ht="15">
      <c r="A2311" s="6"/>
    </row>
  </sheetData>
  <sheetProtection/>
  <mergeCells count="4">
    <mergeCell ref="A3:K3"/>
    <mergeCell ref="A4:K4"/>
    <mergeCell ref="A5:K5"/>
    <mergeCell ref="A6:K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Lhernandez</dc:creator>
  <cp:keywords/>
  <dc:description/>
  <cp:lastModifiedBy>Domingo Silvestre</cp:lastModifiedBy>
  <cp:lastPrinted>2022-06-03T14:01:15Z</cp:lastPrinted>
  <dcterms:created xsi:type="dcterms:W3CDTF">2010-05-21T12:36:08Z</dcterms:created>
  <dcterms:modified xsi:type="dcterms:W3CDTF">2022-06-03T14:47:11Z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