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arela.marcia\Desktop\TRANSPARENCIA\"/>
    </mc:Choice>
  </mc:AlternateContent>
  <bookViews>
    <workbookView xWindow="0" yWindow="0" windowWidth="20490" windowHeight="7650" activeTab="1"/>
  </bookViews>
  <sheets>
    <sheet name="Hoja1" sheetId="1" r:id="rId1"/>
    <sheet name="Hoja1 (2)" sheetId="2" r:id="rId2"/>
  </sheets>
  <definedNames>
    <definedName name="_xlnm.Print_Area" localSheetId="1">'Hoja1 (2)'!$A$1:$J$144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 l="1"/>
  <c r="I111" i="2" l="1"/>
  <c r="I110" i="2"/>
  <c r="H114" i="2"/>
  <c r="G114" i="2"/>
  <c r="F114" i="2"/>
  <c r="E114" i="2"/>
  <c r="H113" i="2"/>
  <c r="G113" i="2"/>
  <c r="F113" i="2"/>
  <c r="E113" i="2"/>
  <c r="F111" i="2" l="1"/>
  <c r="H112" i="2"/>
  <c r="G112" i="2"/>
  <c r="F112" i="2"/>
  <c r="E112" i="2"/>
  <c r="H111" i="2"/>
  <c r="G111" i="2"/>
  <c r="E111" i="2"/>
  <c r="H110" i="2"/>
  <c r="F110" i="2"/>
  <c r="J114" i="2"/>
  <c r="I114" i="2"/>
  <c r="J113" i="2"/>
  <c r="I113" i="2"/>
  <c r="J112" i="2"/>
  <c r="I112" i="2"/>
  <c r="J111" i="2"/>
  <c r="J110" i="2"/>
  <c r="G110" i="2"/>
  <c r="E110" i="2"/>
  <c r="I106" i="2"/>
  <c r="I67" i="2"/>
  <c r="H67" i="2"/>
  <c r="J67" i="2" s="1"/>
  <c r="F67" i="2"/>
  <c r="E67" i="2"/>
  <c r="J66" i="2"/>
  <c r="I66" i="2"/>
  <c r="G66" i="2"/>
  <c r="F66" i="2"/>
  <c r="E66" i="2"/>
  <c r="J65" i="2"/>
  <c r="I65" i="2"/>
  <c r="F65" i="2"/>
  <c r="J64" i="2"/>
  <c r="I64" i="2"/>
  <c r="H64" i="2"/>
  <c r="F64" i="2"/>
  <c r="J63" i="2"/>
  <c r="I63" i="2"/>
  <c r="H63" i="2"/>
  <c r="F63" i="2"/>
  <c r="J62" i="2"/>
  <c r="I62" i="2"/>
  <c r="I58" i="2"/>
  <c r="J31" i="2"/>
  <c r="I31" i="2"/>
  <c r="F31" i="2"/>
  <c r="I30" i="2"/>
  <c r="H30" i="2"/>
  <c r="J30" i="2" s="1"/>
  <c r="F30" i="2"/>
  <c r="J29" i="2"/>
  <c r="I29" i="2"/>
  <c r="H29" i="2"/>
  <c r="F29" i="2"/>
  <c r="I25" i="2"/>
  <c r="G110" i="1"/>
  <c r="E110" i="1" l="1"/>
  <c r="H67" i="1"/>
  <c r="F67" i="1"/>
  <c r="E67" i="1"/>
  <c r="G66" i="1"/>
  <c r="F66" i="1"/>
  <c r="E66" i="1"/>
  <c r="F65" i="1"/>
  <c r="H64" i="1"/>
  <c r="F64" i="1"/>
  <c r="H63" i="1"/>
  <c r="F63" i="1"/>
  <c r="F31" i="1"/>
  <c r="H30" i="1"/>
  <c r="F30" i="1"/>
  <c r="I29" i="1" l="1"/>
  <c r="H29" i="1"/>
  <c r="F29" i="1"/>
  <c r="J110" i="1" l="1"/>
  <c r="J111" i="1"/>
  <c r="J112" i="1"/>
  <c r="J113" i="1"/>
  <c r="J114" i="1"/>
  <c r="I62" i="1" l="1"/>
  <c r="I63" i="1"/>
  <c r="I64" i="1"/>
  <c r="I65" i="1"/>
  <c r="I66" i="1"/>
  <c r="I67" i="1"/>
  <c r="I106" i="1"/>
  <c r="I111" i="1"/>
  <c r="I110" i="1"/>
  <c r="I112" i="1"/>
  <c r="I58" i="1"/>
  <c r="J62" i="1"/>
  <c r="J63" i="1"/>
  <c r="J64" i="1"/>
  <c r="J65" i="1"/>
  <c r="I30" i="1"/>
  <c r="J30" i="1"/>
  <c r="I25" i="1"/>
  <c r="I114" i="1"/>
  <c r="I113" i="1"/>
  <c r="J67" i="1"/>
  <c r="J66" i="1"/>
  <c r="J31" i="1" l="1"/>
  <c r="I31" i="1"/>
  <c r="J29" i="1"/>
</calcChain>
</file>

<file path=xl/sharedStrings.xml><?xml version="1.0" encoding="utf-8"?>
<sst xmlns="http://schemas.openxmlformats.org/spreadsheetml/2006/main" count="513" uniqueCount="139">
  <si>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</si>
  <si>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</si>
  <si>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</si>
  <si>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</si>
  <si>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</si>
  <si>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</si>
  <si>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</si>
  <si>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</si>
  <si>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</si>
  <si>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</si>
  <si>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</si>
  <si>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</si>
  <si>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</si>
  <si>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</si>
  <si>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</si>
  <si>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</si>
  <si>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</si>
  <si>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</si>
  <si>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</si>
  <si>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</si>
  <si>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</si>
  <si>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</si>
  <si>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</si>
  <si>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</si>
  <si>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</si>
  <si>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</si>
  <si>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</si>
  <si>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</si>
  <si>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</si>
  <si>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</si>
  <si>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</si>
  <si>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</si>
  <si>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</si>
  <si>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</si>
  <si>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</si>
  <si>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</si>
  <si>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</si>
  <si>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</si>
  <si>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</si>
  <si>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</si>
  <si>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</si>
  <si>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</si>
  <si>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</si>
  <si>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</si>
  <si>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</si>
  <si>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</si>
  <si>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</si>
  <si>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</si>
  <si>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</si>
  <si>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</si>
  <si>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5151- Consejo Nacional para la Niñez y la Adolescencia</t>
  </si>
  <si>
    <t>01- Consejo Nacional para la Niñez y la Adolescencia</t>
  </si>
  <si>
    <t>0001- Consejo Nacional para la Niñez y la Adolescencia</t>
  </si>
  <si>
    <t>Garantizar los derechos fundamentales de los niños, niñas y adolescentes en la República Dominicana, mediante la efectividad rectoría de las políticas en materia de niñez y adolescencia.</t>
  </si>
  <si>
    <t>Que todos los niños, niñas y adolescentes en la República Dominicana vivan en familias y comunidades que respeten, protejan y garanticen sus derechos fundamentales.</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</si>
  <si>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</si>
  <si>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</si>
  <si>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Proteger a los niños, niñas, adolescentes y jóvenes desde la primera infancia para propiciar su desarrollo integral e inclusión social.</t>
  </si>
  <si>
    <t>2.3.4</t>
  </si>
  <si>
    <t>12-Integración de niños, niñas y adolescentes para el derecho de vivir en familia</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</si>
  <si>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</si>
  <si>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 xml:space="preserve"> Niños, niñas y adolescentes de 0-18 años y las familias adoptantes.</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</si>
  <si>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</si>
  <si>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tres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</si>
  <si>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</si>
  <si>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</si>
  <si>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</si>
  <si>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</si>
  <si>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</si>
  <si>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</si>
  <si>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</si>
  <si>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03-Niños, niñas y adolescentes integrados en una familia por adopción</t>
  </si>
  <si>
    <t>05-Niños, niñas y adolescentes reintegrados en el seno familiar</t>
  </si>
  <si>
    <t>02-Niños, niñas y adolescentes integrados en una familia mediante programa de acogida</t>
  </si>
  <si>
    <t>Programación Semestral</t>
  </si>
  <si>
    <t>Ejecución Semestral</t>
  </si>
  <si>
    <t>05-ASFL, OG y entidades del sector privado que gestionan programas de atención a niños, niñas y adolescentes supervisados por CONANI</t>
  </si>
  <si>
    <t>06- Personas que brindan atención a niños, niñas y adolescentes reciben certificación en atención integral</t>
  </si>
  <si>
    <t>07-Comunidades y autoridades participan en diálogos y elaboran agendas de desarrollo para atender a las problemáticas de la niñez y la adolescencia en el territorio</t>
  </si>
  <si>
    <t>08-Instituciones que integran el sistema nacional de protección reciben asistencia técnica y económica para atención integral a niños, niñas y adolescentes</t>
  </si>
  <si>
    <t>09-Niños, niñas y adolescentes atendidos por los diferentes mecanismos de orientación y denuncia para la protección de sus derechos</t>
  </si>
  <si>
    <t>10-Niños, niñas y adolescentes y sus familias en situación de riesgo integrados en programas de protección social coordinados por CONANI</t>
  </si>
  <si>
    <t>02-Niños, niñas y adolescentes con atención integral en los hogares de paso</t>
  </si>
  <si>
    <t>04-Niños, niñas y adolescentes en acompañamiento psicosocial</t>
  </si>
  <si>
    <t>05-Niños, niñas y adolescentes con evaluaciones psicológicas y socio-familiares</t>
  </si>
  <si>
    <t>06-Niños, niñas y adolescentes en situación de espacio público y/o movilidad y peores formas de trabajo infantil (PFTI) atendidos en programas residenciales y ambulatorios</t>
  </si>
  <si>
    <t xml:space="preserve"> 07-Niños, niñas y adolescentes con discapacidad en programas ejecutados por CONANI</t>
  </si>
  <si>
    <t>Niños, niñas y adolescentes con atención integral en los hogares de paso</t>
  </si>
  <si>
    <t>Niños, niñas y adolescentes en acompañamiento psicosocial</t>
  </si>
  <si>
    <t>Niños, niñas y adolescentes con evaluaciones psicológicas y socio-familiares</t>
  </si>
  <si>
    <t>Niños, niñas y adolescentes en situación de espacio público y/o movilidad y peores formas de trabajo infantil (PFTI) atendidos en programas residenciales y ambulatorios</t>
  </si>
  <si>
    <t xml:space="preserve"> Niños, niñas y adolescentes con discapacidad en programas ejecutados por CONANI</t>
  </si>
  <si>
    <t>Niños, niñas y adolescentes en situación de espacio público y/o movilidad y peores formas de trabajo infantil (PFTI) atendidos en programas residenciales y ambulatorios. La meta financiera programada para el primer semestre fue de RD$30,329,435.00, se ejecuto en un 24.68%.</t>
  </si>
  <si>
    <t>Niños, niñas y adolescentes integrados en una familia mediante programa de acogida</t>
  </si>
  <si>
    <t>Niños, niñas y adolescentes integrados en una familia por adopción</t>
  </si>
  <si>
    <t>Niños, niñas y adolescentes reintegrados en el seno familiar</t>
  </si>
  <si>
    <t>ASFL, OG y entidades del sector privado que gestionan programas de atención a niños, niñas y adolescentes supervisados por CONANI</t>
  </si>
  <si>
    <t>Personas que brindan  atención a niños, niñas y adolescentes reciben certificación en atención integral</t>
  </si>
  <si>
    <t>Comunidades y autoridades participan en diálogos y elaboran agendas de desarrollo  para atender a las problemáticas de la niñez y la adolescencia en el territorio</t>
  </si>
  <si>
    <t>Instituciones que integran el sistema nacional de protección reciben asistencia técnica y económica para atención integral a niños, niñas y adolescentes</t>
  </si>
  <si>
    <t>Niños, niñas y adolescentes atendidos por los diferentes mecanismos de orientación y denuncia para la protección de sus derechos</t>
  </si>
  <si>
    <t>Niños, niñas y adolescentes y sus familias en situación de riesgo integrados en programas de protección social coordinados por CONANI</t>
  </si>
  <si>
    <t>Se evaluaron las ASFL's de modalidad residencial 88 y ambulatorias 129. Hubo menos evaluaciones, ya que en el mes de marzo la planificación establecida, se tuvo que suspender por cambios en la administración del departamento. Valorar la reestructuración de la actividad (contiene elementos que sobrepasa marco de acción del departamento)</t>
  </si>
  <si>
    <t>No se programaron capacitaciones porque el departamento está en proceso de revisión y actualización de los programas formativos dirigidos al personal técnico de la institución con miras a fortalecer sus competencias.</t>
  </si>
  <si>
    <t>La cantidad de ASFL's son 52 que estarán recibiendo fondos del estado durante el 2022. Se necesita reestructurar las cantidades de la actividad.</t>
  </si>
  <si>
    <t>Activar el sistema de respuesta para la atención de 6,840 niños, niñas y adolescentes ante casos de riesgo, amenazas o vulneración de derechos fortalecimiento su abordaje con el modelo de gestión de casos.</t>
  </si>
  <si>
    <t xml:space="preserve">Niños, niñas y adolescentes en situación de espacio público y/o movilidad y peores formas de trabajo infantil (PFTI) atendidos en programas residenciales y ambulatorios. </t>
  </si>
  <si>
    <t>La meta programada para el primer semestre era de 18 niños, niñas y adolescentes integrados en una familia mediante el programa de acogida, la ejecución fue de un 22% de la meta anual programada.</t>
  </si>
  <si>
    <t>La meta financiera se ejecuto en un 39.24% de la meta anual.</t>
  </si>
  <si>
    <t>La meta programada para el primer semestre era de 56 niños, niñas y adolescentes integrado en una familia, la ejecución fue de 75 niños, niñas y adolescentes. La razón por la cual la ejecución de la meta física esta por encima a lo planificado, se debió a las Comisiones de asignación se están realizando de manera mensual, lo que nos permite conocer una mayor cantidad de expedientes.</t>
  </si>
  <si>
    <t>Durante el primer semestre la ejecución de este producto fue por un 83.4% por encima de lo planificado para la meta física, esto es debido a la cantidad de egreso de niños, niñas y adolescentes reintegrados a una familia. El presupuesto inicial era de 7,533,750.00, pero en vista de las necesidades que presento el departamento se ejecución en un 7,284,498.65.</t>
  </si>
  <si>
    <t>Se realizaron diálogos en las diferentes comunidades durante el trimestre, haciendo que nuestra meta planificada muy por encima. Promover que las comunidades y autoridades participen en diálogos para identificación de propuestas a problemáticas de la niñez y adolescencia, que servirán de insumos en la elaboración de Agendas Municipales de Desarrollo  de la Niñez y la Adolescencia.</t>
  </si>
  <si>
    <t>Se realizaron evaluaciones psicológicas y socio-familiares a niños, niñas y adolescentes, tanto en trabajo social como otros departamentos.</t>
  </si>
  <si>
    <t>La causa por la cual se desvió la meta física se desvió en un 46.88%, por realizar Comisiones de asignación mensual, lo que le permite tener un mejor alcance.</t>
  </si>
  <si>
    <t>La meta debe de modificarse en el producto "08-Instituciones que integran el sistema nacional de protección reciben asistencia técnica y económica para atención integral a niños, niñas y adolescentes" siendo una meta constante de 73 para cada trimestre y no acumulativa como esta actualmente programada.</t>
  </si>
  <si>
    <t>Para la planificación de la meta física del 2022 tomar en consideración ejecutar más expediente de niños, niñas y adolescentes.</t>
  </si>
  <si>
    <t>La meta financiera programada para el trimestre se ejecuto en un 2.35%, porque los insumo que se utilizaron para estas supervisiones estaban en almacen.</t>
  </si>
  <si>
    <t>Activar el sistema de respuesta para la atención de 4,469 niños, niñas y adolescentes ante casos de riesgo, amenazas o vulneración de derechos fortalecimiento su abordaje con el modelo de gestión de casos.</t>
  </si>
  <si>
    <t>No se ejecuto la meta física, según lo planificado en el semestre.</t>
  </si>
  <si>
    <t>La meta física planificada para el semestre, no fue ejecutada.</t>
  </si>
  <si>
    <t>La meta física trimestral se ejecuto en un 52.27%, por encima de la meta planificada, a pesar que la meta se ejecuto por encima es un logro para la institución el brindar atención integral a niños, niñas y adolescentes en los hogares de paso.</t>
  </si>
  <si>
    <t>La ejecución de la meta financiera fue de un 46.43%, esta ejecución esta por encima de la programación.</t>
  </si>
  <si>
    <t>La meta financiera semestral se ejecuto según lo planificado, con una ejecución presupuestaria de un 67.37%.</t>
  </si>
  <si>
    <t>No se ejecuto la meta física del producto.</t>
  </si>
  <si>
    <t>Marcia Carela</t>
  </si>
  <si>
    <t>23 de enero del 2023</t>
  </si>
  <si>
    <t>2:22 p.m.</t>
  </si>
  <si>
    <t>La meta fisíca fue ejecutada con relación a la programación anual en más de un 50%. Para el segundo semestre.</t>
  </si>
  <si>
    <t xml:space="preserve"> La meta física para el segundo semestre se ejecuto por encima del 50%  lo que le permite tener una mejor ejecución anual.</t>
  </si>
  <si>
    <t>El producto se ejecuto por encima de lo planificado para la progración fisíca de este perido.</t>
  </si>
  <si>
    <t>Continuamos con una misma cantidad de NNA discapacitados en programas.</t>
  </si>
  <si>
    <t>Hasta el momento tenemos 18 NNA, en nuestros programas para discpacitados.</t>
  </si>
  <si>
    <t>La ejecución de la meta fisica para este periodo fue de un 54.85%, de lo planificado para el año.</t>
  </si>
  <si>
    <t>Se ha logrado brindar atención a la población total contenida en los hogares de paso.</t>
  </si>
  <si>
    <t>27 de enero del 2023</t>
  </si>
  <si>
    <t>11:00 a.m.</t>
  </si>
  <si>
    <t xml:space="preserve">La cantidad de niños atendidos en hogares de paso para este periodo aumentó debido a la fluctuación de la población en los mismos. Por la naturaleza de nuestro servicios debemos dar protección a los NNA que lo requieran a disponibilidad. </t>
  </si>
  <si>
    <t>Quedamos por debajo de lo planificado debido a la población que se tiene actualmente en nuestros hogares.</t>
  </si>
  <si>
    <t>Se realizaron evaluaciones psicológicas y socio-familiares a niños, niñas y adolescentes, tanto en trabajo social como otros departamentos. Pero aun asi no quedamos por debajo de los planificado con relación a lo programado para el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</si>
</sst>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0;\-#,##0.00"/>
    <numFmt numFmtId="167" formatCode="[$-10409]0.00%"/>
    <numFmt numFmtId="168" formatCode="#,##0.00_ ;\-#,##0.00\ "/>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color rgb="FFFF0000"/>
      <name val="Calibri"/>
      <family val="2"/>
      <scheme val="minor"/>
    </font>
    <font>
      <sz val="11"/>
      <color rgb="FFFF0000"/>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Fill="1" applyBorder="1" applyAlignment="1">
      <alignment horizontal="center" vertical="center" wrapText="1"/>
    </xf>
    <xf numFmtId="0" fontId="10" fillId="0" borderId="19" xfId="0" applyFont="1" applyFill="1" applyBorder="1" applyAlignment="1">
      <alignment horizontal="center" vertical="center"/>
    </xf>
    <xf numFmtId="0" fontId="21" fillId="0" borderId="17" xfId="0" applyFont="1" applyBorder="1" applyAlignment="1" applyProtection="1">
      <alignment horizontal="left" vertical="center" wrapText="1"/>
      <protection locked="0"/>
    </xf>
    <xf numFmtId="39" fontId="0" fillId="0" borderId="0" xfId="0" applyNumberFormat="1"/>
    <xf numFmtId="0" fontId="16" fillId="0" borderId="28" xfId="0" applyNumberFormat="1" applyFont="1" applyFill="1" applyBorder="1" applyAlignment="1" applyProtection="1">
      <alignment vertical="top" wrapText="1"/>
      <protection locked="0"/>
    </xf>
    <xf numFmtId="166" fontId="16" fillId="0" borderId="28" xfId="0" applyNumberFormat="1" applyFont="1" applyFill="1" applyBorder="1" applyAlignment="1" applyProtection="1">
      <alignment horizontal="center" vertical="center" wrapText="1" readingOrder="1"/>
      <protection locked="0"/>
    </xf>
    <xf numFmtId="168" fontId="0" fillId="0" borderId="0" xfId="0" applyNumberFormat="1"/>
    <xf numFmtId="18" fontId="11" fillId="0" borderId="0" xfId="0" applyNumberFormat="1" applyFont="1" applyAlignment="1" applyProtection="1">
      <alignment horizontal="left"/>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7" fillId="4" borderId="0"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3"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8" fillId="5" borderId="0" xfId="0" applyFont="1" applyFill="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readingOrder="1"/>
      <protection locked="0"/>
    </xf>
    <xf numFmtId="39" fontId="11" fillId="0" borderId="38" xfId="1" applyNumberFormat="1" applyFont="1" applyFill="1" applyBorder="1" applyAlignment="1" applyProtection="1">
      <alignment horizontal="center" vertical="center" readingOrder="1"/>
      <protection locked="0"/>
    </xf>
    <xf numFmtId="39" fontId="11" fillId="0" borderId="24" xfId="1" applyNumberFormat="1" applyFont="1" applyFill="1" applyBorder="1" applyAlignment="1" applyProtection="1">
      <alignment horizontal="center" vertical="center" readingOrder="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39" fontId="24" fillId="0" borderId="27" xfId="1" applyNumberFormat="1" applyFont="1" applyFill="1" applyBorder="1" applyAlignment="1" applyProtection="1">
      <alignment horizontal="center" vertical="center" wrapText="1" readingOrder="1"/>
      <protection locked="0"/>
    </xf>
    <xf numFmtId="39" fontId="24" fillId="0" borderId="28" xfId="1" applyNumberFormat="1" applyFont="1" applyFill="1" applyBorder="1" applyAlignment="1" applyProtection="1">
      <alignment horizontal="center" vertical="center" wrapText="1" readingOrder="1"/>
      <protection locked="0"/>
    </xf>
    <xf numFmtId="39" fontId="24" fillId="0" borderId="23" xfId="1" applyNumberFormat="1" applyFont="1" applyFill="1" applyBorder="1" applyAlignment="1" applyProtection="1">
      <alignment horizontal="center" vertical="center" wrapText="1" readingOrder="1"/>
      <protection locked="0"/>
    </xf>
    <xf numFmtId="39" fontId="24" fillId="0" borderId="38" xfId="1" applyNumberFormat="1" applyFont="1" applyFill="1" applyBorder="1" applyAlignment="1" applyProtection="1">
      <alignment horizontal="center" vertical="center" wrapText="1" readingOrder="1"/>
      <protection locked="0"/>
    </xf>
    <xf numFmtId="39" fontId="24" fillId="0" borderId="24" xfId="1" applyNumberFormat="1" applyFont="1" applyFill="1" applyBorder="1" applyAlignment="1" applyProtection="1">
      <alignment horizontal="center" vertical="center" wrapText="1" readingOrder="1"/>
      <protection locked="0"/>
    </xf>
    <xf numFmtId="0" fontId="10" fillId="0" borderId="22" xfId="0" applyFont="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9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31"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dataCellStyle="Porcentaje">
      <calculatedColumnFormula>IF(G29&gt;0,G29/C29,0)</calculatedColumnFormula>
    </tableColumn>
    <tableColumn id="8" name="Financiero _x000a_(%) _x000a_H=F/D" dataDxfId="7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61:J67"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IF(G62&gt;0,G62/C62,0)</calculatedColumnFormula>
    </tableColumn>
    <tableColumn id="8" name="Financiero _x000a_(%) _x000a_H=F/D" dataDxfId="60">
      <calculatedColumnFormula>IF(H62&gt;0,H62/D62,0)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109:J114"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IF(G110&gt;0,G110/C110,0)</calculatedColumnFormula>
    </tableColumn>
    <tableColumn id="8" name="Financiero _x000a_(%) _x000a_H=F/D" dataDxfId="45">
      <calculatedColumnFormula>IF(H110&gt;0,H110/D110,0)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5" displayName="Tabla15" ref="A28:J31"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5" name="Tabla136" displayName="Tabla136" ref="A61:J67"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IF(G62&gt;0,G62/C62,0)</calculatedColumnFormula>
    </tableColumn>
    <tableColumn id="8" name="Financiero _x000a_(%) _x000a_H=F/D" dataDxfId="15">
      <calculatedColumnFormula>IF(H62&gt;0,H62/D62,0)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6" name="Tabla1347" displayName="Tabla1347" ref="A109:J114"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IF(G110&gt;0,G110/C110,0)</calculatedColumnFormula>
    </tableColumn>
    <tableColumn id="8" name="Financiero _x000a_(%) _x000a_H=F/D" dataDxfId="0">
      <calculatedColumnFormula>IF(H110&gt;0,H110/D110,0)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view="pageBreakPreview" topLeftCell="A110" zoomScaleNormal="100" zoomScaleSheetLayoutView="100" workbookViewId="0">
      <selection activeCell="F112" sqref="F112"/>
    </sheetView>
  </sheetViews>
  <sheetFormatPr baseColWidth="10" defaultRowHeight="15" x14ac:dyDescent="0.25"/>
  <cols>
    <col min="1" max="1" width="23" style="6" customWidth="1"/>
    <col min="2" max="3" width="12.7109375" style="6" customWidth="1"/>
    <col min="4" max="4" width="13.85546875" style="6" customWidth="1"/>
    <col min="5" max="10" width="12.7109375" style="6" customWidth="1"/>
    <col min="11" max="11" width="11.42578125" style="6"/>
    <col min="12" max="12" width="11.7109375" customWidth="1"/>
    <col min="14" max="14" width="10.5703125" customWidth="1"/>
  </cols>
  <sheetData>
    <row r="1" spans="1:11" ht="21.75" thickBot="1" x14ac:dyDescent="0.3">
      <c r="A1" s="21"/>
      <c r="B1" s="91" t="s">
        <v>49</v>
      </c>
      <c r="C1" s="92"/>
      <c r="D1" s="92"/>
      <c r="E1" s="92"/>
      <c r="F1" s="92"/>
      <c r="G1" s="92"/>
      <c r="H1" s="92"/>
      <c r="I1" s="92"/>
      <c r="J1" s="93"/>
      <c r="K1" s="1"/>
    </row>
    <row r="2" spans="1:11" ht="21.75" thickBot="1" x14ac:dyDescent="0.3">
      <c r="A2" s="22"/>
      <c r="B2" s="94" t="s">
        <v>0</v>
      </c>
      <c r="C2" s="95"/>
      <c r="D2" s="94" t="s">
        <v>1</v>
      </c>
      <c r="E2" s="96"/>
      <c r="F2" s="96"/>
      <c r="G2" s="95"/>
      <c r="H2" s="97"/>
      <c r="I2" s="2" t="s">
        <v>2</v>
      </c>
      <c r="J2" s="3" t="s">
        <v>3</v>
      </c>
      <c r="K2" s="1"/>
    </row>
    <row r="3" spans="1:11" ht="21.75" thickBot="1" x14ac:dyDescent="0.3">
      <c r="A3" s="23"/>
      <c r="B3" s="98" t="s">
        <v>4</v>
      </c>
      <c r="C3" s="99"/>
      <c r="D3" s="98"/>
      <c r="E3" s="99"/>
      <c r="F3" s="99"/>
      <c r="G3" s="99"/>
      <c r="H3" s="100"/>
      <c r="I3" s="28">
        <v>44470</v>
      </c>
      <c r="J3" s="29">
        <v>1</v>
      </c>
      <c r="K3" s="1"/>
    </row>
    <row r="4" spans="1:11" x14ac:dyDescent="0.25">
      <c r="A4" s="101"/>
      <c r="B4" s="102"/>
      <c r="C4" s="102"/>
      <c r="D4" s="103"/>
      <c r="E4" s="103"/>
      <c r="F4" s="103"/>
      <c r="G4" s="103"/>
      <c r="H4" s="103"/>
      <c r="I4" s="102"/>
      <c r="J4" s="104"/>
      <c r="K4" s="1"/>
    </row>
    <row r="5" spans="1:11" ht="3" customHeight="1" x14ac:dyDescent="0.25">
      <c r="A5" s="88"/>
      <c r="B5" s="89"/>
      <c r="C5" s="89"/>
      <c r="D5" s="89"/>
      <c r="E5" s="89"/>
      <c r="F5" s="89"/>
      <c r="G5" s="89"/>
      <c r="H5" s="89"/>
      <c r="I5" s="89"/>
      <c r="J5" s="90"/>
      <c r="K5" s="1"/>
    </row>
    <row r="6" spans="1:11" ht="15.75" x14ac:dyDescent="0.25">
      <c r="A6" s="46" t="s">
        <v>5</v>
      </c>
      <c r="B6" s="47"/>
      <c r="C6" s="47"/>
      <c r="D6" s="47"/>
      <c r="E6" s="47"/>
      <c r="F6" s="47"/>
      <c r="G6" s="47"/>
      <c r="H6" s="47"/>
      <c r="I6" s="47"/>
      <c r="J6" s="48"/>
      <c r="K6" s="1"/>
    </row>
    <row r="7" spans="1:11" ht="15.75" x14ac:dyDescent="0.25">
      <c r="A7" s="49" t="s">
        <v>6</v>
      </c>
      <c r="B7" s="50"/>
      <c r="C7" s="50"/>
      <c r="D7" s="50"/>
      <c r="E7" s="50"/>
      <c r="F7" s="50"/>
      <c r="G7" s="50"/>
      <c r="H7" s="50"/>
      <c r="I7" s="50"/>
      <c r="J7" s="51"/>
      <c r="K7" s="1"/>
    </row>
    <row r="8" spans="1:11" x14ac:dyDescent="0.25">
      <c r="A8" s="4" t="s">
        <v>7</v>
      </c>
      <c r="B8" s="79" t="s">
        <v>50</v>
      </c>
      <c r="C8" s="80"/>
      <c r="D8" s="80"/>
      <c r="E8" s="80"/>
      <c r="F8" s="80"/>
      <c r="G8" s="80"/>
      <c r="H8" s="80"/>
      <c r="I8" s="80"/>
      <c r="J8" s="81"/>
      <c r="K8" s="1"/>
    </row>
    <row r="9" spans="1:11" ht="15" customHeight="1" x14ac:dyDescent="0.25">
      <c r="A9" s="24" t="s">
        <v>36</v>
      </c>
      <c r="B9" s="79" t="s">
        <v>51</v>
      </c>
      <c r="C9" s="80"/>
      <c r="D9" s="80"/>
      <c r="E9" s="80"/>
      <c r="F9" s="80"/>
      <c r="G9" s="80"/>
      <c r="H9" s="80"/>
      <c r="I9" s="80"/>
      <c r="J9" s="81"/>
      <c r="K9" s="1"/>
    </row>
    <row r="10" spans="1:11" ht="15" customHeight="1" x14ac:dyDescent="0.25">
      <c r="A10" s="24" t="s">
        <v>37</v>
      </c>
      <c r="B10" s="79" t="s">
        <v>52</v>
      </c>
      <c r="C10" s="80"/>
      <c r="D10" s="80"/>
      <c r="E10" s="80"/>
      <c r="F10" s="80"/>
      <c r="G10" s="80"/>
      <c r="H10" s="80"/>
      <c r="I10" s="80"/>
      <c r="J10" s="81"/>
      <c r="K10" s="1"/>
    </row>
    <row r="11" spans="1:11" ht="31.5" customHeight="1" x14ac:dyDescent="0.25">
      <c r="A11" s="4" t="s">
        <v>8</v>
      </c>
      <c r="B11" s="42" t="s">
        <v>53</v>
      </c>
      <c r="C11" s="42"/>
      <c r="D11" s="42"/>
      <c r="E11" s="42"/>
      <c r="F11" s="42"/>
      <c r="G11" s="42"/>
      <c r="H11" s="42"/>
      <c r="I11" s="42"/>
      <c r="J11" s="43"/>
    </row>
    <row r="12" spans="1:11" ht="30" customHeight="1" x14ac:dyDescent="0.25">
      <c r="A12" s="4" t="s">
        <v>9</v>
      </c>
      <c r="B12" s="42" t="s">
        <v>54</v>
      </c>
      <c r="C12" s="42"/>
      <c r="D12" s="42"/>
      <c r="E12" s="42"/>
      <c r="F12" s="42"/>
      <c r="G12" s="42"/>
      <c r="H12" s="42"/>
      <c r="I12" s="42"/>
      <c r="J12" s="43"/>
    </row>
    <row r="13" spans="1:11" ht="15.75" x14ac:dyDescent="0.25">
      <c r="A13" s="46" t="s">
        <v>10</v>
      </c>
      <c r="B13" s="47"/>
      <c r="C13" s="47"/>
      <c r="D13" s="47"/>
      <c r="E13" s="47"/>
      <c r="F13" s="47"/>
      <c r="G13" s="47"/>
      <c r="H13" s="47"/>
      <c r="I13" s="47"/>
      <c r="J13" s="48"/>
    </row>
    <row r="14" spans="1:11" ht="44.25" customHeight="1" x14ac:dyDescent="0.25">
      <c r="A14" s="4" t="s">
        <v>11</v>
      </c>
      <c r="B14" s="30">
        <v>2</v>
      </c>
      <c r="C14" s="87" t="s">
        <v>55</v>
      </c>
      <c r="D14" s="87"/>
      <c r="E14" s="87"/>
      <c r="F14" s="87"/>
      <c r="G14" s="87"/>
      <c r="H14" s="87"/>
      <c r="I14" s="87"/>
      <c r="J14" s="87"/>
    </row>
    <row r="15" spans="1:11" ht="39.75" customHeight="1" x14ac:dyDescent="0.25">
      <c r="A15" s="4" t="s">
        <v>12</v>
      </c>
      <c r="B15" s="31">
        <v>2.2999999999999998</v>
      </c>
      <c r="C15" s="87" t="s">
        <v>56</v>
      </c>
      <c r="D15" s="87"/>
      <c r="E15" s="87"/>
      <c r="F15" s="87"/>
      <c r="G15" s="87"/>
      <c r="H15" s="87"/>
      <c r="I15" s="87"/>
      <c r="J15" s="87"/>
    </row>
    <row r="16" spans="1:11" ht="24.75" customHeight="1" x14ac:dyDescent="0.25">
      <c r="A16" s="4" t="s">
        <v>13</v>
      </c>
      <c r="B16" s="7" t="s">
        <v>58</v>
      </c>
      <c r="C16" s="87" t="s">
        <v>57</v>
      </c>
      <c r="D16" s="87"/>
      <c r="E16" s="87"/>
      <c r="F16" s="87"/>
      <c r="G16" s="87"/>
      <c r="H16" s="87"/>
      <c r="I16" s="87"/>
      <c r="J16" s="87"/>
    </row>
    <row r="17" spans="1:12" ht="15.75" x14ac:dyDescent="0.25">
      <c r="A17" s="46" t="s">
        <v>14</v>
      </c>
      <c r="B17" s="47"/>
      <c r="C17" s="47"/>
      <c r="D17" s="47"/>
      <c r="E17" s="47"/>
      <c r="F17" s="47"/>
      <c r="G17" s="47"/>
      <c r="H17" s="47"/>
      <c r="I17" s="47"/>
      <c r="J17" s="48"/>
    </row>
    <row r="18" spans="1:12" ht="29.25" customHeight="1" x14ac:dyDescent="0.25">
      <c r="A18" s="4" t="s">
        <v>15</v>
      </c>
      <c r="B18" s="42" t="s">
        <v>59</v>
      </c>
      <c r="C18" s="42"/>
      <c r="D18" s="42"/>
      <c r="E18" s="42"/>
      <c r="F18" s="42"/>
      <c r="G18" s="42"/>
      <c r="H18" s="42"/>
      <c r="I18" s="42"/>
      <c r="J18" s="43"/>
    </row>
    <row r="19" spans="1:12" ht="46.5" customHeight="1" x14ac:dyDescent="0.25">
      <c r="A19" s="8" t="s">
        <v>16</v>
      </c>
      <c r="B19" s="42" t="s">
        <v>60</v>
      </c>
      <c r="C19" s="42"/>
      <c r="D19" s="42"/>
      <c r="E19" s="42"/>
      <c r="F19" s="42"/>
      <c r="G19" s="42"/>
      <c r="H19" s="42"/>
      <c r="I19" s="42"/>
      <c r="J19" s="43"/>
    </row>
    <row r="20" spans="1:12" ht="24.75" customHeight="1" x14ac:dyDescent="0.25">
      <c r="A20" s="8" t="s">
        <v>17</v>
      </c>
      <c r="B20" s="42" t="s">
        <v>61</v>
      </c>
      <c r="C20" s="42"/>
      <c r="D20" s="42"/>
      <c r="E20" s="42"/>
      <c r="F20" s="42"/>
      <c r="G20" s="42"/>
      <c r="H20" s="42"/>
      <c r="I20" s="42"/>
      <c r="J20" s="43"/>
    </row>
    <row r="21" spans="1:12" ht="57" customHeight="1" x14ac:dyDescent="0.25">
      <c r="A21" s="8" t="s">
        <v>38</v>
      </c>
      <c r="B21" s="42" t="s">
        <v>70</v>
      </c>
      <c r="C21" s="42"/>
      <c r="D21" s="42"/>
      <c r="E21" s="42"/>
      <c r="F21" s="42"/>
      <c r="G21" s="42"/>
      <c r="H21" s="42"/>
      <c r="I21" s="42"/>
      <c r="J21" s="43"/>
      <c r="K21" s="1"/>
    </row>
    <row r="22" spans="1:12" ht="15.75" x14ac:dyDescent="0.25">
      <c r="A22" s="46" t="s">
        <v>18</v>
      </c>
      <c r="B22" s="47"/>
      <c r="C22" s="47"/>
      <c r="D22" s="47"/>
      <c r="E22" s="47"/>
      <c r="F22" s="47"/>
      <c r="G22" s="47"/>
      <c r="H22" s="47"/>
      <c r="I22" s="47"/>
      <c r="J22" s="48"/>
    </row>
    <row r="23" spans="1:12" ht="15.75" x14ac:dyDescent="0.25">
      <c r="A23" s="49" t="s">
        <v>19</v>
      </c>
      <c r="B23" s="50"/>
      <c r="C23" s="50"/>
      <c r="D23" s="50"/>
      <c r="E23" s="50"/>
      <c r="F23" s="50"/>
      <c r="G23" s="50"/>
      <c r="H23" s="50"/>
      <c r="I23" s="50"/>
      <c r="J23" s="51"/>
      <c r="K23" s="1"/>
    </row>
    <row r="24" spans="1:12" ht="15" customHeight="1" x14ac:dyDescent="0.25">
      <c r="A24" s="62" t="s">
        <v>20</v>
      </c>
      <c r="B24" s="63"/>
      <c r="C24" s="64" t="s">
        <v>21</v>
      </c>
      <c r="D24" s="65"/>
      <c r="E24" s="65"/>
      <c r="F24" s="65" t="s">
        <v>22</v>
      </c>
      <c r="G24" s="65"/>
      <c r="H24" s="63"/>
      <c r="I24" s="64" t="s">
        <v>23</v>
      </c>
      <c r="J24" s="66"/>
    </row>
    <row r="25" spans="1:12" x14ac:dyDescent="0.25">
      <c r="A25" s="82">
        <v>31132382.41</v>
      </c>
      <c r="B25" s="83"/>
      <c r="C25" s="84">
        <v>43800000</v>
      </c>
      <c r="D25" s="85"/>
      <c r="E25" s="86"/>
      <c r="F25" s="67">
        <v>13557726.210000001</v>
      </c>
      <c r="G25" s="70"/>
      <c r="H25" s="68"/>
      <c r="I25" s="71">
        <f>IF(F25&gt;0,F25/C25,0)</f>
        <v>0.3095371280821918</v>
      </c>
      <c r="J25" s="72"/>
    </row>
    <row r="26" spans="1:12" ht="15.75" x14ac:dyDescent="0.25">
      <c r="A26" s="49" t="s">
        <v>24</v>
      </c>
      <c r="B26" s="50"/>
      <c r="C26" s="50"/>
      <c r="D26" s="50"/>
      <c r="E26" s="50"/>
      <c r="F26" s="50"/>
      <c r="G26" s="50"/>
      <c r="H26" s="50"/>
      <c r="I26" s="50"/>
      <c r="J26" s="51"/>
      <c r="K26" s="1"/>
    </row>
    <row r="27" spans="1:12" x14ac:dyDescent="0.25">
      <c r="A27" s="5"/>
      <c r="B27"/>
      <c r="C27" s="52" t="s">
        <v>48</v>
      </c>
      <c r="D27" s="53"/>
      <c r="E27" s="52" t="s">
        <v>74</v>
      </c>
      <c r="F27" s="53"/>
      <c r="G27" s="52" t="s">
        <v>75</v>
      </c>
      <c r="H27" s="52"/>
      <c r="I27" s="52" t="s">
        <v>25</v>
      </c>
      <c r="J27" s="54"/>
      <c r="L27" s="33"/>
    </row>
    <row r="28" spans="1:12" ht="38.25" x14ac:dyDescent="0.25">
      <c r="A28" s="9" t="s">
        <v>26</v>
      </c>
      <c r="B28" s="10" t="s">
        <v>27</v>
      </c>
      <c r="C28" s="10" t="s">
        <v>39</v>
      </c>
      <c r="D28" s="10" t="s">
        <v>40</v>
      </c>
      <c r="E28" s="10" t="s">
        <v>42</v>
      </c>
      <c r="F28" s="10" t="s">
        <v>43</v>
      </c>
      <c r="G28" s="10" t="s">
        <v>44</v>
      </c>
      <c r="H28" s="10" t="s">
        <v>45</v>
      </c>
      <c r="I28" s="10" t="s">
        <v>46</v>
      </c>
      <c r="J28" s="11" t="s">
        <v>47</v>
      </c>
    </row>
    <row r="29" spans="1:12" ht="48" x14ac:dyDescent="0.25">
      <c r="A29" s="17" t="s">
        <v>73</v>
      </c>
      <c r="B29" s="13"/>
      <c r="C29" s="14">
        <v>141</v>
      </c>
      <c r="D29" s="14">
        <v>11092259.380000001</v>
      </c>
      <c r="E29" s="14">
        <v>85</v>
      </c>
      <c r="F29" s="14">
        <f>5449500+4671000</f>
        <v>10120500</v>
      </c>
      <c r="G29" s="14">
        <v>74</v>
      </c>
      <c r="H29" s="14">
        <f>3033967.31+4144985.69</f>
        <v>7178953</v>
      </c>
      <c r="I29" s="15">
        <f>IF(G29&gt;0,G29/C29,0)</f>
        <v>0.52482269503546097</v>
      </c>
      <c r="J29" s="16">
        <f t="shared" ref="I29:J31" si="0">IF(H29&gt;0,H29/D29,0)</f>
        <v>0.64720385216956577</v>
      </c>
      <c r="L29" s="36"/>
    </row>
    <row r="30" spans="1:12" ht="40.5" customHeight="1" x14ac:dyDescent="0.25">
      <c r="A30" s="12" t="s">
        <v>71</v>
      </c>
      <c r="B30" s="34"/>
      <c r="C30" s="14">
        <v>53</v>
      </c>
      <c r="D30" s="14">
        <v>6705000</v>
      </c>
      <c r="E30" s="14">
        <v>35</v>
      </c>
      <c r="F30" s="14">
        <f>2346750+2011500</f>
        <v>4358250</v>
      </c>
      <c r="G30" s="14">
        <v>34</v>
      </c>
      <c r="H30" s="35">
        <f>277650+500000</f>
        <v>777650</v>
      </c>
      <c r="I30" s="15">
        <f t="shared" si="0"/>
        <v>0.64150943396226412</v>
      </c>
      <c r="J30" s="16">
        <f t="shared" si="0"/>
        <v>0.11598061148396718</v>
      </c>
    </row>
    <row r="31" spans="1:12" ht="36" x14ac:dyDescent="0.25">
      <c r="A31" s="17" t="s">
        <v>72</v>
      </c>
      <c r="B31" s="18"/>
      <c r="C31" s="14">
        <v>500</v>
      </c>
      <c r="D31" s="19">
        <v>21525000</v>
      </c>
      <c r="E31" s="14">
        <v>325</v>
      </c>
      <c r="F31" s="19">
        <f>7533750+6457500</f>
        <v>13991250</v>
      </c>
      <c r="G31" s="14">
        <v>407</v>
      </c>
      <c r="H31" s="19">
        <v>4725350.3899999997</v>
      </c>
      <c r="I31" s="15">
        <f t="shared" si="0"/>
        <v>0.81399999999999995</v>
      </c>
      <c r="J31" s="16">
        <f t="shared" si="0"/>
        <v>0.21952847340301973</v>
      </c>
    </row>
    <row r="32" spans="1:12" ht="15.75" x14ac:dyDescent="0.25">
      <c r="A32" s="46" t="s">
        <v>28</v>
      </c>
      <c r="B32" s="47"/>
      <c r="C32" s="47"/>
      <c r="D32" s="47"/>
      <c r="E32" s="47"/>
      <c r="F32" s="47"/>
      <c r="G32" s="47"/>
      <c r="H32" s="47"/>
      <c r="I32" s="47"/>
      <c r="J32" s="48"/>
    </row>
    <row r="33" spans="1:11" ht="15.75" x14ac:dyDescent="0.25">
      <c r="A33" s="49" t="s">
        <v>29</v>
      </c>
      <c r="B33" s="50"/>
      <c r="C33" s="50"/>
      <c r="D33" s="50"/>
      <c r="E33" s="50"/>
      <c r="F33" s="50"/>
      <c r="G33" s="50"/>
      <c r="H33" s="50"/>
      <c r="I33" s="50"/>
      <c r="J33" s="51"/>
      <c r="K33" s="1"/>
    </row>
    <row r="34" spans="1:11" ht="15" customHeight="1" x14ac:dyDescent="0.25">
      <c r="A34" s="20" t="s">
        <v>30</v>
      </c>
      <c r="B34" s="42" t="s">
        <v>73</v>
      </c>
      <c r="C34" s="42"/>
      <c r="D34" s="42"/>
      <c r="E34" s="42"/>
      <c r="F34" s="42"/>
      <c r="G34" s="42"/>
      <c r="H34" s="42"/>
      <c r="I34" s="42"/>
      <c r="J34" s="43"/>
    </row>
    <row r="35" spans="1:11" ht="30" customHeight="1" x14ac:dyDescent="0.25">
      <c r="A35" s="20" t="s">
        <v>31</v>
      </c>
      <c r="B35" s="42" t="s">
        <v>93</v>
      </c>
      <c r="C35" s="42"/>
      <c r="D35" s="42"/>
      <c r="E35" s="42"/>
      <c r="F35" s="42"/>
      <c r="G35" s="42"/>
      <c r="H35" s="42"/>
      <c r="I35" s="42"/>
      <c r="J35" s="43"/>
    </row>
    <row r="36" spans="1:11" ht="39.75" customHeight="1" x14ac:dyDescent="0.25">
      <c r="A36" s="20" t="s">
        <v>32</v>
      </c>
      <c r="B36" s="42" t="s">
        <v>107</v>
      </c>
      <c r="C36" s="42"/>
      <c r="D36" s="42"/>
      <c r="E36" s="42"/>
      <c r="F36" s="42"/>
      <c r="G36" s="42"/>
      <c r="H36" s="42"/>
      <c r="I36" s="42"/>
      <c r="J36" s="43"/>
    </row>
    <row r="37" spans="1:11" ht="30" x14ac:dyDescent="0.25">
      <c r="A37" s="20" t="s">
        <v>33</v>
      </c>
      <c r="B37" s="42" t="s">
        <v>108</v>
      </c>
      <c r="C37" s="42"/>
      <c r="D37" s="42"/>
      <c r="E37" s="42"/>
      <c r="F37" s="42"/>
      <c r="G37" s="42"/>
      <c r="H37" s="42"/>
      <c r="I37" s="42"/>
      <c r="J37" s="43"/>
    </row>
    <row r="38" spans="1:11" ht="15" customHeight="1" x14ac:dyDescent="0.25">
      <c r="A38" s="20" t="s">
        <v>30</v>
      </c>
      <c r="B38" s="42" t="s">
        <v>71</v>
      </c>
      <c r="C38" s="42"/>
      <c r="D38" s="42"/>
      <c r="E38" s="42"/>
      <c r="F38" s="42"/>
      <c r="G38" s="42"/>
      <c r="H38" s="42"/>
      <c r="I38" s="42"/>
      <c r="J38" s="43"/>
    </row>
    <row r="39" spans="1:11" ht="30" customHeight="1" x14ac:dyDescent="0.25">
      <c r="A39" s="20" t="s">
        <v>31</v>
      </c>
      <c r="B39" s="42" t="s">
        <v>94</v>
      </c>
      <c r="C39" s="42"/>
      <c r="D39" s="42"/>
      <c r="E39" s="42"/>
      <c r="F39" s="42"/>
      <c r="G39" s="42"/>
      <c r="H39" s="42"/>
      <c r="I39" s="42"/>
      <c r="J39" s="43"/>
    </row>
    <row r="40" spans="1:11" ht="67.5" customHeight="1" x14ac:dyDescent="0.25">
      <c r="A40" s="20" t="s">
        <v>32</v>
      </c>
      <c r="B40" s="42" t="s">
        <v>109</v>
      </c>
      <c r="C40" s="42"/>
      <c r="D40" s="42"/>
      <c r="E40" s="42"/>
      <c r="F40" s="42"/>
      <c r="G40" s="42"/>
      <c r="H40" s="42"/>
      <c r="I40" s="42"/>
      <c r="J40" s="43"/>
    </row>
    <row r="41" spans="1:11" ht="30" x14ac:dyDescent="0.25">
      <c r="A41" s="20" t="s">
        <v>33</v>
      </c>
      <c r="B41" s="42" t="s">
        <v>113</v>
      </c>
      <c r="C41" s="42"/>
      <c r="D41" s="42"/>
      <c r="E41" s="42"/>
      <c r="F41" s="42"/>
      <c r="G41" s="42"/>
      <c r="H41" s="42"/>
      <c r="I41" s="42"/>
      <c r="J41" s="43"/>
    </row>
    <row r="42" spans="1:11" ht="15" customHeight="1" x14ac:dyDescent="0.25">
      <c r="A42" s="20" t="s">
        <v>30</v>
      </c>
      <c r="B42" s="42" t="s">
        <v>72</v>
      </c>
      <c r="C42" s="42"/>
      <c r="D42" s="42"/>
      <c r="E42" s="42"/>
      <c r="F42" s="42"/>
      <c r="G42" s="42"/>
      <c r="H42" s="42"/>
      <c r="I42" s="42"/>
      <c r="J42" s="43"/>
    </row>
    <row r="43" spans="1:11" ht="30" customHeight="1" x14ac:dyDescent="0.25">
      <c r="A43" s="20" t="s">
        <v>31</v>
      </c>
      <c r="B43" s="42" t="s">
        <v>95</v>
      </c>
      <c r="C43" s="42"/>
      <c r="D43" s="42"/>
      <c r="E43" s="42"/>
      <c r="F43" s="42"/>
      <c r="G43" s="42"/>
      <c r="H43" s="42"/>
      <c r="I43" s="42"/>
      <c r="J43" s="43"/>
    </row>
    <row r="44" spans="1:11" ht="54" customHeight="1" x14ac:dyDescent="0.25">
      <c r="A44" s="20" t="s">
        <v>32</v>
      </c>
      <c r="B44" s="42" t="s">
        <v>110</v>
      </c>
      <c r="C44" s="42"/>
      <c r="D44" s="42"/>
      <c r="E44" s="42"/>
      <c r="F44" s="42"/>
      <c r="G44" s="42"/>
      <c r="H44" s="42"/>
      <c r="I44" s="42"/>
      <c r="J44" s="43"/>
    </row>
    <row r="45" spans="1:11" ht="30" x14ac:dyDescent="0.25">
      <c r="A45" s="20" t="s">
        <v>33</v>
      </c>
      <c r="B45" s="44"/>
      <c r="C45" s="44"/>
      <c r="D45" s="44"/>
      <c r="E45" s="44"/>
      <c r="F45" s="44"/>
      <c r="G45" s="44"/>
      <c r="H45" s="44"/>
      <c r="I45" s="44"/>
      <c r="J45" s="45"/>
    </row>
    <row r="46" spans="1:11" ht="15.75" x14ac:dyDescent="0.25">
      <c r="A46" s="46" t="s">
        <v>34</v>
      </c>
      <c r="B46" s="47"/>
      <c r="C46" s="47"/>
      <c r="D46" s="47"/>
      <c r="E46" s="47"/>
      <c r="F46" s="47"/>
      <c r="G46" s="47"/>
      <c r="H46" s="47"/>
      <c r="I46" s="47"/>
      <c r="J46" s="48"/>
    </row>
    <row r="47" spans="1:11" ht="15.75" x14ac:dyDescent="0.25">
      <c r="A47" s="56" t="s">
        <v>35</v>
      </c>
      <c r="B47" s="73"/>
      <c r="C47" s="73"/>
      <c r="D47" s="73"/>
      <c r="E47" s="73"/>
      <c r="F47" s="73"/>
      <c r="G47" s="73"/>
      <c r="H47" s="73"/>
      <c r="I47" s="73"/>
      <c r="J47" s="58"/>
      <c r="K47" s="1"/>
    </row>
    <row r="48" spans="1:11" ht="27.75" customHeight="1" x14ac:dyDescent="0.25">
      <c r="A48" s="59" t="s">
        <v>115</v>
      </c>
      <c r="B48" s="60"/>
      <c r="C48" s="60"/>
      <c r="D48" s="60"/>
      <c r="E48" s="60"/>
      <c r="F48" s="60"/>
      <c r="G48" s="60"/>
      <c r="H48" s="60"/>
      <c r="I48" s="60"/>
      <c r="J48" s="61"/>
    </row>
    <row r="49" spans="1:12" ht="4.5" customHeight="1" x14ac:dyDescent="0.25">
      <c r="A49" s="32"/>
      <c r="B49" s="26"/>
      <c r="C49" s="26"/>
      <c r="D49" s="26"/>
      <c r="E49" s="26"/>
      <c r="F49" s="26"/>
      <c r="G49" s="26"/>
      <c r="H49" s="26"/>
      <c r="I49" s="26"/>
      <c r="J49" s="27"/>
    </row>
    <row r="50" spans="1:12" ht="15.75" x14ac:dyDescent="0.25">
      <c r="A50" s="46" t="s">
        <v>14</v>
      </c>
      <c r="B50" s="47"/>
      <c r="C50" s="47"/>
      <c r="D50" s="47"/>
      <c r="E50" s="47"/>
      <c r="F50" s="47"/>
      <c r="G50" s="47"/>
      <c r="H50" s="47"/>
      <c r="I50" s="47"/>
      <c r="J50" s="48"/>
    </row>
    <row r="51" spans="1:12" ht="29.25" customHeight="1" x14ac:dyDescent="0.25">
      <c r="A51" s="4" t="s">
        <v>15</v>
      </c>
      <c r="B51" s="42" t="s">
        <v>62</v>
      </c>
      <c r="C51" s="42"/>
      <c r="D51" s="42"/>
      <c r="E51" s="42"/>
      <c r="F51" s="42"/>
      <c r="G51" s="42"/>
      <c r="H51" s="42"/>
      <c r="I51" s="42"/>
      <c r="J51" s="43"/>
    </row>
    <row r="52" spans="1:12" ht="73.5" customHeight="1" x14ac:dyDescent="0.25">
      <c r="A52" s="8" t="s">
        <v>16</v>
      </c>
      <c r="B52" s="42" t="s">
        <v>63</v>
      </c>
      <c r="C52" s="42"/>
      <c r="D52" s="42"/>
      <c r="E52" s="42"/>
      <c r="F52" s="42"/>
      <c r="G52" s="42"/>
      <c r="H52" s="42"/>
      <c r="I52" s="42"/>
      <c r="J52" s="43"/>
    </row>
    <row r="53" spans="1:12" ht="34.5" customHeight="1" x14ac:dyDescent="0.25">
      <c r="A53" s="8" t="s">
        <v>17</v>
      </c>
      <c r="B53" s="42" t="s">
        <v>64</v>
      </c>
      <c r="C53" s="42"/>
      <c r="D53" s="42"/>
      <c r="E53" s="42"/>
      <c r="F53" s="42"/>
      <c r="G53" s="42"/>
      <c r="H53" s="42"/>
      <c r="I53" s="42"/>
      <c r="J53" s="43"/>
    </row>
    <row r="54" spans="1:12" ht="63" customHeight="1" x14ac:dyDescent="0.25">
      <c r="A54" s="8" t="s">
        <v>38</v>
      </c>
      <c r="B54" s="42" t="s">
        <v>65</v>
      </c>
      <c r="C54" s="42"/>
      <c r="D54" s="42"/>
      <c r="E54" s="42"/>
      <c r="F54" s="42"/>
      <c r="G54" s="42"/>
      <c r="H54" s="42"/>
      <c r="I54" s="42"/>
      <c r="J54" s="43"/>
      <c r="K54" s="1"/>
    </row>
    <row r="55" spans="1:12" ht="15.75" x14ac:dyDescent="0.25">
      <c r="A55" s="46" t="s">
        <v>18</v>
      </c>
      <c r="B55" s="47"/>
      <c r="C55" s="47"/>
      <c r="D55" s="47"/>
      <c r="E55" s="47"/>
      <c r="F55" s="47"/>
      <c r="G55" s="47"/>
      <c r="H55" s="47"/>
      <c r="I55" s="47"/>
      <c r="J55" s="48"/>
    </row>
    <row r="56" spans="1:12" ht="15.75" x14ac:dyDescent="0.25">
      <c r="A56" s="49" t="s">
        <v>19</v>
      </c>
      <c r="B56" s="50"/>
      <c r="C56" s="50"/>
      <c r="D56" s="50"/>
      <c r="E56" s="50"/>
      <c r="F56" s="50"/>
      <c r="G56" s="50"/>
      <c r="H56" s="50"/>
      <c r="I56" s="50"/>
      <c r="J56" s="51"/>
      <c r="K56" s="1"/>
    </row>
    <row r="57" spans="1:12" ht="15" customHeight="1" x14ac:dyDescent="0.25">
      <c r="A57" s="62" t="s">
        <v>20</v>
      </c>
      <c r="B57" s="63"/>
      <c r="C57" s="64" t="s">
        <v>21</v>
      </c>
      <c r="D57" s="65"/>
      <c r="E57" s="65"/>
      <c r="F57" s="65" t="s">
        <v>22</v>
      </c>
      <c r="G57" s="65"/>
      <c r="H57" s="63"/>
      <c r="I57" s="64" t="s">
        <v>23</v>
      </c>
      <c r="J57" s="66"/>
    </row>
    <row r="58" spans="1:12" x14ac:dyDescent="0.25">
      <c r="A58" s="74">
        <v>116141000</v>
      </c>
      <c r="B58" s="75"/>
      <c r="C58" s="76">
        <v>115341000</v>
      </c>
      <c r="D58" s="77"/>
      <c r="E58" s="78"/>
      <c r="F58" s="69">
        <v>37327168.119999997</v>
      </c>
      <c r="G58" s="70"/>
      <c r="H58" s="68"/>
      <c r="I58" s="71">
        <f>IF(F58&gt;0,F58/C58,0)</f>
        <v>0.32362445375018423</v>
      </c>
      <c r="J58" s="72"/>
    </row>
    <row r="59" spans="1:12" ht="15.75" x14ac:dyDescent="0.25">
      <c r="A59" s="49" t="s">
        <v>24</v>
      </c>
      <c r="B59" s="50"/>
      <c r="C59" s="50"/>
      <c r="D59" s="50"/>
      <c r="E59" s="50"/>
      <c r="F59" s="50"/>
      <c r="G59" s="50"/>
      <c r="H59" s="50"/>
      <c r="I59" s="50"/>
      <c r="J59" s="51"/>
      <c r="K59" s="1"/>
    </row>
    <row r="60" spans="1:12" x14ac:dyDescent="0.25">
      <c r="A60" s="5"/>
      <c r="B60"/>
      <c r="C60" s="52" t="s">
        <v>48</v>
      </c>
      <c r="D60" s="53"/>
      <c r="E60" s="52" t="s">
        <v>74</v>
      </c>
      <c r="F60" s="53"/>
      <c r="G60" s="52" t="s">
        <v>75</v>
      </c>
      <c r="H60" s="52"/>
      <c r="I60" s="52" t="s">
        <v>25</v>
      </c>
      <c r="J60" s="54"/>
    </row>
    <row r="61" spans="1:12" ht="38.25" x14ac:dyDescent="0.25">
      <c r="A61" s="9" t="s">
        <v>26</v>
      </c>
      <c r="B61" s="10" t="s">
        <v>27</v>
      </c>
      <c r="C61" s="10" t="s">
        <v>39</v>
      </c>
      <c r="D61" s="10" t="s">
        <v>40</v>
      </c>
      <c r="E61" s="10" t="s">
        <v>42</v>
      </c>
      <c r="F61" s="10" t="s">
        <v>43</v>
      </c>
      <c r="G61" s="10" t="s">
        <v>44</v>
      </c>
      <c r="H61" s="10" t="s">
        <v>45</v>
      </c>
      <c r="I61" s="10" t="s">
        <v>46</v>
      </c>
      <c r="J61" s="11" t="s">
        <v>47</v>
      </c>
      <c r="L61" s="36"/>
    </row>
    <row r="62" spans="1:12" ht="72" x14ac:dyDescent="0.25">
      <c r="A62" s="12" t="s">
        <v>76</v>
      </c>
      <c r="B62" s="34"/>
      <c r="C62" s="35">
        <v>2077</v>
      </c>
      <c r="D62" s="14">
        <v>4900000</v>
      </c>
      <c r="E62" s="35">
        <v>1350</v>
      </c>
      <c r="F62" s="35">
        <v>1645000</v>
      </c>
      <c r="G62" s="35">
        <v>325</v>
      </c>
      <c r="H62" s="35">
        <v>115260.4</v>
      </c>
      <c r="I62" s="15">
        <f t="shared" ref="I62:I67" si="1">IF(G62&gt;0,G62/C62,0)</f>
        <v>0.15647568608570053</v>
      </c>
      <c r="J62" s="16">
        <f t="shared" ref="J62:J63" si="2">IF(H62&gt;0,H62/D62,0)</f>
        <v>2.3522530612244897E-2</v>
      </c>
    </row>
    <row r="63" spans="1:12" ht="60" x14ac:dyDescent="0.25">
      <c r="A63" s="17" t="s">
        <v>77</v>
      </c>
      <c r="B63" s="34"/>
      <c r="C63" s="35">
        <v>1087</v>
      </c>
      <c r="D63" s="19">
        <v>23606000</v>
      </c>
      <c r="E63" s="35">
        <v>660</v>
      </c>
      <c r="F63" s="35">
        <f>8262100+7081800</f>
        <v>15343900</v>
      </c>
      <c r="G63" s="35">
        <v>692</v>
      </c>
      <c r="H63" s="35">
        <f>1280225.6+1926499.76</f>
        <v>3206725.3600000003</v>
      </c>
      <c r="I63" s="15">
        <f t="shared" si="1"/>
        <v>0.63661453541858326</v>
      </c>
      <c r="J63" s="16">
        <f t="shared" si="2"/>
        <v>0.13584365669744983</v>
      </c>
    </row>
    <row r="64" spans="1:12" ht="96" x14ac:dyDescent="0.25">
      <c r="A64" s="17" t="s">
        <v>78</v>
      </c>
      <c r="B64" s="34"/>
      <c r="C64" s="35">
        <v>422</v>
      </c>
      <c r="D64" s="19">
        <v>57805000</v>
      </c>
      <c r="E64" s="35">
        <v>300</v>
      </c>
      <c r="F64" s="35">
        <f>20231750+17341500</f>
        <v>37573250</v>
      </c>
      <c r="G64" s="35">
        <v>105</v>
      </c>
      <c r="H64" s="35">
        <f>5635602.48+1734148.69</f>
        <v>7369751.1699999999</v>
      </c>
      <c r="I64" s="15">
        <f t="shared" si="1"/>
        <v>0.24881516587677724</v>
      </c>
      <c r="J64" s="16">
        <f t="shared" ref="J64:J65" si="3">IF(H64&gt;0,H64/D64,0)</f>
        <v>0.12749331666810829</v>
      </c>
    </row>
    <row r="65" spans="1:11" ht="84" x14ac:dyDescent="0.25">
      <c r="A65" s="17" t="s">
        <v>79</v>
      </c>
      <c r="B65" s="34"/>
      <c r="C65" s="35">
        <v>73</v>
      </c>
      <c r="D65" s="19">
        <v>800000</v>
      </c>
      <c r="E65" s="35">
        <v>47</v>
      </c>
      <c r="F65" s="35">
        <f>240000+280000</f>
        <v>520000</v>
      </c>
      <c r="G65" s="35">
        <v>221</v>
      </c>
      <c r="H65" s="35">
        <v>97680.4</v>
      </c>
      <c r="I65" s="15">
        <f t="shared" si="1"/>
        <v>3.0273972602739727</v>
      </c>
      <c r="J65" s="16">
        <f t="shared" si="3"/>
        <v>0.12210049999999999</v>
      </c>
    </row>
    <row r="66" spans="1:11" ht="72" x14ac:dyDescent="0.25">
      <c r="A66" s="17" t="s">
        <v>80</v>
      </c>
      <c r="B66" s="13"/>
      <c r="C66" s="35">
        <v>6840</v>
      </c>
      <c r="D66" s="19">
        <v>2300000</v>
      </c>
      <c r="E66" s="35">
        <f>2394+2052</f>
        <v>4446</v>
      </c>
      <c r="F66" s="14">
        <f>805000+690000</f>
        <v>1495000</v>
      </c>
      <c r="G66" s="35">
        <f>4038+4137</f>
        <v>8175</v>
      </c>
      <c r="H66" s="14">
        <v>84994.4</v>
      </c>
      <c r="I66" s="15">
        <f t="shared" si="1"/>
        <v>1.1951754385964912</v>
      </c>
      <c r="J66" s="16">
        <f>IF(H66&gt;0,H66/D66,0)</f>
        <v>3.6954086956521734E-2</v>
      </c>
    </row>
    <row r="67" spans="1:11" ht="84" x14ac:dyDescent="0.25">
      <c r="A67" s="17" t="s">
        <v>81</v>
      </c>
      <c r="B67" s="18"/>
      <c r="C67" s="35">
        <v>400</v>
      </c>
      <c r="D67" s="19">
        <v>26730000</v>
      </c>
      <c r="E67" s="35">
        <f>140+120</f>
        <v>260</v>
      </c>
      <c r="F67" s="19">
        <f>9355500+8019000</f>
        <v>17374500</v>
      </c>
      <c r="G67" s="35">
        <v>0</v>
      </c>
      <c r="H67" s="19">
        <f>3050012.52+3481371.45</f>
        <v>6531383.9700000007</v>
      </c>
      <c r="I67" s="15">
        <f t="shared" si="1"/>
        <v>0</v>
      </c>
      <c r="J67" s="16">
        <f>IF(H67&gt;0,H67/D67,0)</f>
        <v>0.24434657575757579</v>
      </c>
    </row>
    <row r="68" spans="1:11" ht="15.75" x14ac:dyDescent="0.25">
      <c r="A68" s="46" t="s">
        <v>28</v>
      </c>
      <c r="B68" s="47"/>
      <c r="C68" s="47"/>
      <c r="D68" s="47"/>
      <c r="E68" s="47"/>
      <c r="F68" s="47"/>
      <c r="G68" s="47"/>
      <c r="H68" s="47"/>
      <c r="I68" s="47"/>
      <c r="J68" s="48"/>
    </row>
    <row r="69" spans="1:11" ht="15.75" x14ac:dyDescent="0.25">
      <c r="A69" s="49" t="s">
        <v>29</v>
      </c>
      <c r="B69" s="50"/>
      <c r="C69" s="50"/>
      <c r="D69" s="50"/>
      <c r="E69" s="50"/>
      <c r="F69" s="50"/>
      <c r="G69" s="50"/>
      <c r="H69" s="50"/>
      <c r="I69" s="50"/>
      <c r="J69" s="51"/>
      <c r="K69" s="1"/>
    </row>
    <row r="70" spans="1:11" ht="15" customHeight="1" x14ac:dyDescent="0.25">
      <c r="A70" s="20" t="s">
        <v>30</v>
      </c>
      <c r="B70" s="42" t="s">
        <v>76</v>
      </c>
      <c r="C70" s="42"/>
      <c r="D70" s="42"/>
      <c r="E70" s="42"/>
      <c r="F70" s="42"/>
      <c r="G70" s="42"/>
      <c r="H70" s="42"/>
      <c r="I70" s="42"/>
      <c r="J70" s="43"/>
    </row>
    <row r="71" spans="1:11" ht="30" customHeight="1" x14ac:dyDescent="0.25">
      <c r="A71" s="20" t="s">
        <v>31</v>
      </c>
      <c r="B71" s="42" t="s">
        <v>96</v>
      </c>
      <c r="C71" s="42"/>
      <c r="D71" s="42"/>
      <c r="E71" s="42"/>
      <c r="F71" s="42"/>
      <c r="G71" s="42"/>
      <c r="H71" s="42"/>
      <c r="I71" s="42"/>
      <c r="J71" s="43"/>
    </row>
    <row r="72" spans="1:11" ht="59.25" customHeight="1" x14ac:dyDescent="0.25">
      <c r="A72" s="20" t="s">
        <v>32</v>
      </c>
      <c r="B72" s="42" t="s">
        <v>102</v>
      </c>
      <c r="C72" s="42"/>
      <c r="D72" s="42"/>
      <c r="E72" s="42"/>
      <c r="F72" s="42"/>
      <c r="G72" s="42"/>
      <c r="H72" s="42"/>
      <c r="I72" s="42"/>
      <c r="J72" s="43"/>
    </row>
    <row r="73" spans="1:11" ht="30" customHeight="1" x14ac:dyDescent="0.25">
      <c r="A73" s="20" t="s">
        <v>33</v>
      </c>
      <c r="B73" s="42" t="s">
        <v>116</v>
      </c>
      <c r="C73" s="42"/>
      <c r="D73" s="42"/>
      <c r="E73" s="42"/>
      <c r="F73" s="42"/>
      <c r="G73" s="42"/>
      <c r="H73" s="42"/>
      <c r="I73" s="42"/>
      <c r="J73" s="43"/>
    </row>
    <row r="74" spans="1:11" ht="15" customHeight="1" x14ac:dyDescent="0.25">
      <c r="A74" s="20" t="s">
        <v>30</v>
      </c>
      <c r="B74" s="42" t="s">
        <v>77</v>
      </c>
      <c r="C74" s="42"/>
      <c r="D74" s="42"/>
      <c r="E74" s="42"/>
      <c r="F74" s="42"/>
      <c r="G74" s="42"/>
      <c r="H74" s="42"/>
      <c r="I74" s="42"/>
      <c r="J74" s="43"/>
    </row>
    <row r="75" spans="1:11" ht="30" customHeight="1" x14ac:dyDescent="0.25">
      <c r="A75" s="20" t="s">
        <v>31</v>
      </c>
      <c r="B75" s="42" t="s">
        <v>97</v>
      </c>
      <c r="C75" s="42"/>
      <c r="D75" s="42"/>
      <c r="E75" s="42"/>
      <c r="F75" s="42"/>
      <c r="G75" s="42"/>
      <c r="H75" s="42"/>
      <c r="I75" s="42"/>
      <c r="J75" s="43"/>
    </row>
    <row r="76" spans="1:11" x14ac:dyDescent="0.25">
      <c r="A76" s="20" t="s">
        <v>32</v>
      </c>
      <c r="B76" s="44"/>
      <c r="C76" s="44"/>
      <c r="D76" s="44"/>
      <c r="E76" s="44"/>
      <c r="F76" s="44"/>
      <c r="G76" s="44"/>
      <c r="H76" s="44"/>
      <c r="I76" s="44"/>
      <c r="J76" s="45"/>
    </row>
    <row r="77" spans="1:11" ht="30" x14ac:dyDescent="0.25">
      <c r="A77" s="20" t="s">
        <v>33</v>
      </c>
      <c r="B77" s="42" t="s">
        <v>103</v>
      </c>
      <c r="C77" s="42"/>
      <c r="D77" s="42"/>
      <c r="E77" s="42"/>
      <c r="F77" s="42"/>
      <c r="G77" s="42"/>
      <c r="H77" s="42"/>
      <c r="I77" s="42"/>
      <c r="J77" s="43"/>
    </row>
    <row r="78" spans="1:11" ht="15" customHeight="1" x14ac:dyDescent="0.25">
      <c r="A78" s="20" t="s">
        <v>30</v>
      </c>
      <c r="B78" s="42" t="s">
        <v>78</v>
      </c>
      <c r="C78" s="42"/>
      <c r="D78" s="42"/>
      <c r="E78" s="42"/>
      <c r="F78" s="42"/>
      <c r="G78" s="42"/>
      <c r="H78" s="42"/>
      <c r="I78" s="42"/>
      <c r="J78" s="43"/>
    </row>
    <row r="79" spans="1:11" ht="30" customHeight="1" x14ac:dyDescent="0.25">
      <c r="A79" s="20" t="s">
        <v>31</v>
      </c>
      <c r="B79" s="42" t="s">
        <v>98</v>
      </c>
      <c r="C79" s="42"/>
      <c r="D79" s="42"/>
      <c r="E79" s="42"/>
      <c r="F79" s="42"/>
      <c r="G79" s="42"/>
      <c r="H79" s="42"/>
      <c r="I79" s="42"/>
      <c r="J79" s="43"/>
    </row>
    <row r="80" spans="1:11" ht="69" customHeight="1" x14ac:dyDescent="0.25">
      <c r="A80" s="20" t="s">
        <v>32</v>
      </c>
      <c r="B80" s="42" t="s">
        <v>111</v>
      </c>
      <c r="C80" s="42"/>
      <c r="D80" s="42"/>
      <c r="E80" s="42"/>
      <c r="F80" s="42"/>
      <c r="G80" s="42"/>
      <c r="H80" s="42"/>
      <c r="I80" s="42"/>
      <c r="J80" s="43"/>
    </row>
    <row r="81" spans="1:11" ht="30" x14ac:dyDescent="0.25">
      <c r="A81" s="20" t="s">
        <v>33</v>
      </c>
      <c r="B81" s="44"/>
      <c r="C81" s="44"/>
      <c r="D81" s="44"/>
      <c r="E81" s="44"/>
      <c r="F81" s="44"/>
      <c r="G81" s="44"/>
      <c r="H81" s="44"/>
      <c r="I81" s="44"/>
      <c r="J81" s="45"/>
    </row>
    <row r="82" spans="1:11" ht="15" customHeight="1" x14ac:dyDescent="0.25">
      <c r="A82" s="20" t="s">
        <v>30</v>
      </c>
      <c r="B82" s="42" t="s">
        <v>79</v>
      </c>
      <c r="C82" s="42"/>
      <c r="D82" s="42"/>
      <c r="E82" s="42"/>
      <c r="F82" s="42"/>
      <c r="G82" s="42"/>
      <c r="H82" s="42"/>
      <c r="I82" s="42"/>
      <c r="J82" s="43"/>
    </row>
    <row r="83" spans="1:11" ht="30" customHeight="1" x14ac:dyDescent="0.25">
      <c r="A83" s="20" t="s">
        <v>31</v>
      </c>
      <c r="B83" s="42" t="s">
        <v>99</v>
      </c>
      <c r="C83" s="42"/>
      <c r="D83" s="42"/>
      <c r="E83" s="42"/>
      <c r="F83" s="42"/>
      <c r="G83" s="42"/>
      <c r="H83" s="42"/>
      <c r="I83" s="42"/>
      <c r="J83" s="43"/>
    </row>
    <row r="84" spans="1:11" ht="40.5" customHeight="1" x14ac:dyDescent="0.25">
      <c r="A84" s="20" t="s">
        <v>32</v>
      </c>
      <c r="B84" s="42" t="s">
        <v>104</v>
      </c>
      <c r="C84" s="42"/>
      <c r="D84" s="42"/>
      <c r="E84" s="42"/>
      <c r="F84" s="42"/>
      <c r="G84" s="42"/>
      <c r="H84" s="42"/>
      <c r="I84" s="42"/>
      <c r="J84" s="43"/>
    </row>
    <row r="85" spans="1:11" ht="30" x14ac:dyDescent="0.25">
      <c r="A85" s="20" t="s">
        <v>33</v>
      </c>
      <c r="B85" s="42" t="s">
        <v>118</v>
      </c>
      <c r="C85" s="42"/>
      <c r="D85" s="42"/>
      <c r="E85" s="42"/>
      <c r="F85" s="42"/>
      <c r="G85" s="42"/>
      <c r="H85" s="42"/>
      <c r="I85" s="42"/>
      <c r="J85" s="43"/>
    </row>
    <row r="86" spans="1:11" ht="29.25" customHeight="1" x14ac:dyDescent="0.25">
      <c r="A86" s="20" t="s">
        <v>30</v>
      </c>
      <c r="B86" s="42" t="s">
        <v>80</v>
      </c>
      <c r="C86" s="42"/>
      <c r="D86" s="42"/>
      <c r="E86" s="42"/>
      <c r="F86" s="42"/>
      <c r="G86" s="42"/>
      <c r="H86" s="42"/>
      <c r="I86" s="42"/>
      <c r="J86" s="43"/>
    </row>
    <row r="87" spans="1:11" ht="30" customHeight="1" x14ac:dyDescent="0.25">
      <c r="A87" s="20" t="s">
        <v>31</v>
      </c>
      <c r="B87" s="42" t="s">
        <v>100</v>
      </c>
      <c r="C87" s="42"/>
      <c r="D87" s="42"/>
      <c r="E87" s="42"/>
      <c r="F87" s="42"/>
      <c r="G87" s="42"/>
      <c r="H87" s="42"/>
      <c r="I87" s="42"/>
      <c r="J87" s="43"/>
    </row>
    <row r="88" spans="1:11" ht="39" customHeight="1" x14ac:dyDescent="0.25">
      <c r="A88" s="20" t="s">
        <v>32</v>
      </c>
      <c r="B88" s="42" t="s">
        <v>105</v>
      </c>
      <c r="C88" s="42"/>
      <c r="D88" s="42"/>
      <c r="E88" s="42"/>
      <c r="F88" s="42"/>
      <c r="G88" s="42"/>
      <c r="H88" s="42"/>
      <c r="I88" s="42"/>
      <c r="J88" s="43"/>
    </row>
    <row r="89" spans="1:11" ht="30" x14ac:dyDescent="0.25">
      <c r="A89" s="20" t="s">
        <v>33</v>
      </c>
      <c r="B89" s="42" t="s">
        <v>118</v>
      </c>
      <c r="C89" s="42"/>
      <c r="D89" s="42"/>
      <c r="E89" s="42"/>
      <c r="F89" s="42"/>
      <c r="G89" s="42"/>
      <c r="H89" s="42"/>
      <c r="I89" s="42"/>
      <c r="J89" s="43"/>
    </row>
    <row r="90" spans="1:11" ht="15" customHeight="1" x14ac:dyDescent="0.25">
      <c r="A90" s="20" t="s">
        <v>30</v>
      </c>
      <c r="B90" s="42" t="s">
        <v>81</v>
      </c>
      <c r="C90" s="42"/>
      <c r="D90" s="42"/>
      <c r="E90" s="42"/>
      <c r="F90" s="42"/>
      <c r="G90" s="42"/>
      <c r="H90" s="42"/>
      <c r="I90" s="42"/>
      <c r="J90" s="43"/>
    </row>
    <row r="91" spans="1:11" ht="30" customHeight="1" x14ac:dyDescent="0.25">
      <c r="A91" s="20" t="s">
        <v>31</v>
      </c>
      <c r="B91" s="42" t="s">
        <v>101</v>
      </c>
      <c r="C91" s="42"/>
      <c r="D91" s="42"/>
      <c r="E91" s="42"/>
      <c r="F91" s="42"/>
      <c r="G91" s="42"/>
      <c r="H91" s="42"/>
      <c r="I91" s="42"/>
      <c r="J91" s="43"/>
    </row>
    <row r="92" spans="1:11" ht="42" customHeight="1" x14ac:dyDescent="0.25">
      <c r="A92" s="20" t="s">
        <v>32</v>
      </c>
      <c r="B92" s="42" t="s">
        <v>117</v>
      </c>
      <c r="C92" s="42"/>
      <c r="D92" s="42"/>
      <c r="E92" s="42"/>
      <c r="F92" s="42"/>
      <c r="G92" s="42"/>
      <c r="H92" s="42"/>
      <c r="I92" s="42"/>
      <c r="J92" s="43"/>
    </row>
    <row r="93" spans="1:11" ht="30" customHeight="1" x14ac:dyDescent="0.25">
      <c r="A93" s="20" t="s">
        <v>33</v>
      </c>
      <c r="B93" s="42" t="s">
        <v>119</v>
      </c>
      <c r="C93" s="42"/>
      <c r="D93" s="42"/>
      <c r="E93" s="42"/>
      <c r="F93" s="42"/>
      <c r="G93" s="42"/>
      <c r="H93" s="42"/>
      <c r="I93" s="42"/>
      <c r="J93" s="43"/>
    </row>
    <row r="94" spans="1:11" ht="15.75" x14ac:dyDescent="0.25">
      <c r="A94" s="46" t="s">
        <v>34</v>
      </c>
      <c r="B94" s="47"/>
      <c r="C94" s="47"/>
      <c r="D94" s="47"/>
      <c r="E94" s="47"/>
      <c r="F94" s="47"/>
      <c r="G94" s="47"/>
      <c r="H94" s="47"/>
      <c r="I94" s="47"/>
      <c r="J94" s="48"/>
    </row>
    <row r="95" spans="1:11" ht="15.75" x14ac:dyDescent="0.25">
      <c r="A95" s="56" t="s">
        <v>35</v>
      </c>
      <c r="B95" s="73"/>
      <c r="C95" s="73"/>
      <c r="D95" s="73"/>
      <c r="E95" s="73"/>
      <c r="F95" s="73"/>
      <c r="G95" s="73"/>
      <c r="H95" s="73"/>
      <c r="I95" s="73"/>
      <c r="J95" s="58"/>
      <c r="K95" s="1"/>
    </row>
    <row r="96" spans="1:11" ht="27.75" customHeight="1" x14ac:dyDescent="0.25">
      <c r="A96" s="59" t="s">
        <v>114</v>
      </c>
      <c r="B96" s="60"/>
      <c r="C96" s="60"/>
      <c r="D96" s="60"/>
      <c r="E96" s="60"/>
      <c r="F96" s="60"/>
      <c r="G96" s="60"/>
      <c r="H96" s="60"/>
      <c r="I96" s="60"/>
      <c r="J96" s="61"/>
    </row>
    <row r="97" spans="1:14" ht="6.75" customHeight="1" x14ac:dyDescent="0.25">
      <c r="A97" s="32"/>
      <c r="B97" s="26"/>
      <c r="C97" s="26"/>
      <c r="D97" s="26"/>
      <c r="E97" s="26"/>
      <c r="F97" s="26"/>
      <c r="G97" s="26"/>
      <c r="H97" s="26"/>
      <c r="I97" s="26"/>
      <c r="J97" s="27"/>
    </row>
    <row r="98" spans="1:14" ht="15.75" x14ac:dyDescent="0.25">
      <c r="A98" s="46" t="s">
        <v>14</v>
      </c>
      <c r="B98" s="47"/>
      <c r="C98" s="47"/>
      <c r="D98" s="47"/>
      <c r="E98" s="47"/>
      <c r="F98" s="47"/>
      <c r="G98" s="47"/>
      <c r="H98" s="47"/>
      <c r="I98" s="47"/>
      <c r="J98" s="48"/>
    </row>
    <row r="99" spans="1:14" x14ac:dyDescent="0.25">
      <c r="A99" s="4" t="s">
        <v>15</v>
      </c>
      <c r="B99" s="42" t="s">
        <v>66</v>
      </c>
      <c r="C99" s="42"/>
      <c r="D99" s="42"/>
      <c r="E99" s="42"/>
      <c r="F99" s="42"/>
      <c r="G99" s="42"/>
      <c r="H99" s="42"/>
      <c r="I99" s="42"/>
      <c r="J99" s="43"/>
    </row>
    <row r="100" spans="1:14" ht="49.5" customHeight="1" x14ac:dyDescent="0.25">
      <c r="A100" s="8" t="s">
        <v>16</v>
      </c>
      <c r="B100" s="42" t="s">
        <v>67</v>
      </c>
      <c r="C100" s="42"/>
      <c r="D100" s="42"/>
      <c r="E100" s="42"/>
      <c r="F100" s="42"/>
      <c r="G100" s="42"/>
      <c r="H100" s="42"/>
      <c r="I100" s="42"/>
      <c r="J100" s="43"/>
    </row>
    <row r="101" spans="1:14" ht="48" customHeight="1" x14ac:dyDescent="0.25">
      <c r="A101" s="8" t="s">
        <v>17</v>
      </c>
      <c r="B101" s="42" t="s">
        <v>68</v>
      </c>
      <c r="C101" s="42"/>
      <c r="D101" s="42"/>
      <c r="E101" s="42"/>
      <c r="F101" s="42"/>
      <c r="G101" s="42"/>
      <c r="H101" s="42"/>
      <c r="I101" s="42"/>
      <c r="J101" s="43"/>
    </row>
    <row r="102" spans="1:14" ht="45.75" customHeight="1" x14ac:dyDescent="0.25">
      <c r="A102" s="8" t="s">
        <v>38</v>
      </c>
      <c r="B102" s="42" t="s">
        <v>69</v>
      </c>
      <c r="C102" s="42"/>
      <c r="D102" s="42"/>
      <c r="E102" s="42"/>
      <c r="F102" s="42"/>
      <c r="G102" s="42"/>
      <c r="H102" s="42"/>
      <c r="I102" s="42"/>
      <c r="J102" s="43"/>
    </row>
    <row r="103" spans="1:14" ht="15.75" x14ac:dyDescent="0.25">
      <c r="A103" s="46" t="s">
        <v>18</v>
      </c>
      <c r="B103" s="47"/>
      <c r="C103" s="47"/>
      <c r="D103" s="47"/>
      <c r="E103" s="47"/>
      <c r="F103" s="47"/>
      <c r="G103" s="47"/>
      <c r="H103" s="47"/>
      <c r="I103" s="47"/>
      <c r="J103" s="48"/>
    </row>
    <row r="104" spans="1:14" ht="15.75" x14ac:dyDescent="0.25">
      <c r="A104" s="49" t="s">
        <v>19</v>
      </c>
      <c r="B104" s="50"/>
      <c r="C104" s="50"/>
      <c r="D104" s="50"/>
      <c r="E104" s="50"/>
      <c r="F104" s="50"/>
      <c r="G104" s="50"/>
      <c r="H104" s="50"/>
      <c r="I104" s="50"/>
      <c r="J104" s="51"/>
    </row>
    <row r="105" spans="1:14" x14ac:dyDescent="0.25">
      <c r="A105" s="62" t="s">
        <v>20</v>
      </c>
      <c r="B105" s="63"/>
      <c r="C105" s="64" t="s">
        <v>21</v>
      </c>
      <c r="D105" s="65"/>
      <c r="E105" s="65"/>
      <c r="F105" s="65" t="s">
        <v>22</v>
      </c>
      <c r="G105" s="65"/>
      <c r="H105" s="63"/>
      <c r="I105" s="64" t="s">
        <v>23</v>
      </c>
      <c r="J105" s="66"/>
    </row>
    <row r="106" spans="1:14" x14ac:dyDescent="0.25">
      <c r="A106" s="67">
        <v>553842680</v>
      </c>
      <c r="B106" s="68"/>
      <c r="C106" s="69">
        <v>752093841</v>
      </c>
      <c r="D106" s="70"/>
      <c r="E106" s="68"/>
      <c r="F106" s="69">
        <v>226799146.28</v>
      </c>
      <c r="G106" s="70"/>
      <c r="H106" s="68"/>
      <c r="I106" s="71">
        <f>IF(F106&gt;0,F106/C106,0)</f>
        <v>0.3015569785526272</v>
      </c>
      <c r="J106" s="72"/>
    </row>
    <row r="107" spans="1:14" ht="15.75" x14ac:dyDescent="0.25">
      <c r="A107" s="49" t="s">
        <v>24</v>
      </c>
      <c r="B107" s="50"/>
      <c r="C107" s="50"/>
      <c r="D107" s="50"/>
      <c r="E107" s="50"/>
      <c r="F107" s="50"/>
      <c r="G107" s="50"/>
      <c r="H107" s="50"/>
      <c r="I107" s="50"/>
      <c r="J107" s="51"/>
    </row>
    <row r="108" spans="1:14" x14ac:dyDescent="0.25">
      <c r="A108" s="5"/>
      <c r="B108"/>
      <c r="C108" s="52" t="s">
        <v>48</v>
      </c>
      <c r="D108" s="53"/>
      <c r="E108" s="52" t="s">
        <v>74</v>
      </c>
      <c r="F108" s="53"/>
      <c r="G108" s="52" t="s">
        <v>75</v>
      </c>
      <c r="H108" s="52"/>
      <c r="I108" s="52" t="s">
        <v>25</v>
      </c>
      <c r="J108" s="54"/>
    </row>
    <row r="109" spans="1:14" ht="38.25" x14ac:dyDescent="0.25">
      <c r="A109" s="9" t="s">
        <v>26</v>
      </c>
      <c r="B109" s="10" t="s">
        <v>27</v>
      </c>
      <c r="C109" s="10" t="s">
        <v>39</v>
      </c>
      <c r="D109" s="10" t="s">
        <v>40</v>
      </c>
      <c r="E109" s="10" t="s">
        <v>42</v>
      </c>
      <c r="F109" s="10" t="s">
        <v>43</v>
      </c>
      <c r="G109" s="10" t="s">
        <v>44</v>
      </c>
      <c r="H109" s="10" t="s">
        <v>45</v>
      </c>
      <c r="I109" s="10" t="s">
        <v>46</v>
      </c>
      <c r="J109" s="11" t="s">
        <v>47</v>
      </c>
      <c r="L109" s="36"/>
      <c r="M109" s="36"/>
      <c r="N109" s="36"/>
    </row>
    <row r="110" spans="1:14" ht="48" x14ac:dyDescent="0.25">
      <c r="A110" s="17" t="s">
        <v>82</v>
      </c>
      <c r="B110" s="34"/>
      <c r="C110" s="35">
        <v>1100</v>
      </c>
      <c r="D110" s="14">
        <v>392030627</v>
      </c>
      <c r="E110" s="35">
        <f>330+385</f>
        <v>715</v>
      </c>
      <c r="F110" s="35">
        <v>137210720</v>
      </c>
      <c r="G110" s="35">
        <f>543+531</f>
        <v>1074</v>
      </c>
      <c r="H110" s="35">
        <v>339720182.26999998</v>
      </c>
      <c r="I110" s="15">
        <f t="shared" ref="I110:I112" si="4">IF(G110&gt;0,G110/C110,0)</f>
        <v>0.97636363636363632</v>
      </c>
      <c r="J110" s="16">
        <f t="shared" ref="J110:J114" si="5">IF(H110&gt;0,H110/D110,0)</f>
        <v>0.86656541319155656</v>
      </c>
    </row>
    <row r="111" spans="1:14" ht="48" x14ac:dyDescent="0.25">
      <c r="A111" s="17" t="s">
        <v>83</v>
      </c>
      <c r="B111" s="34"/>
      <c r="C111" s="35">
        <v>330</v>
      </c>
      <c r="D111" s="19">
        <v>6020000</v>
      </c>
      <c r="E111" s="35">
        <v>308</v>
      </c>
      <c r="F111" s="35">
        <v>2107000</v>
      </c>
      <c r="G111" s="35">
        <v>0</v>
      </c>
      <c r="H111" s="35">
        <v>1977394.88</v>
      </c>
      <c r="I111" s="15">
        <f>IF(G111&gt;0,G111/C111,0)</f>
        <v>0</v>
      </c>
      <c r="J111" s="16">
        <f t="shared" si="5"/>
        <v>0.32847091029900333</v>
      </c>
    </row>
    <row r="112" spans="1:14" ht="48" x14ac:dyDescent="0.25">
      <c r="A112" s="17" t="s">
        <v>84</v>
      </c>
      <c r="B112" s="34"/>
      <c r="C112" s="35">
        <v>6602</v>
      </c>
      <c r="D112" s="19">
        <v>55944000</v>
      </c>
      <c r="E112" s="35">
        <v>2100</v>
      </c>
      <c r="F112" s="35">
        <v>19580400</v>
      </c>
      <c r="G112" s="35">
        <v>5860</v>
      </c>
      <c r="H112" s="35">
        <v>41283566.460000001</v>
      </c>
      <c r="I112" s="15">
        <f t="shared" si="4"/>
        <v>0.88760981520751292</v>
      </c>
      <c r="J112" s="16">
        <f t="shared" si="5"/>
        <v>0.73794448841698845</v>
      </c>
    </row>
    <row r="113" spans="1:10" ht="96" x14ac:dyDescent="0.25">
      <c r="A113" s="17" t="s">
        <v>85</v>
      </c>
      <c r="B113" s="13"/>
      <c r="C113" s="35">
        <v>330</v>
      </c>
      <c r="D113" s="19">
        <v>13192526</v>
      </c>
      <c r="E113" s="14">
        <v>116</v>
      </c>
      <c r="F113" s="14">
        <v>4617384</v>
      </c>
      <c r="G113" s="35">
        <v>601</v>
      </c>
      <c r="H113" s="14">
        <v>931342</v>
      </c>
      <c r="I113" s="15">
        <f>IF(G113&gt;0,G113/C113,0)</f>
        <v>1.8212121212121213</v>
      </c>
      <c r="J113" s="16">
        <f t="shared" si="5"/>
        <v>7.059618453660807E-2</v>
      </c>
    </row>
    <row r="114" spans="1:10" ht="48" x14ac:dyDescent="0.25">
      <c r="A114" s="17" t="s">
        <v>86</v>
      </c>
      <c r="B114" s="18"/>
      <c r="C114" s="35">
        <v>75</v>
      </c>
      <c r="D114" s="19">
        <v>80655527</v>
      </c>
      <c r="E114" s="19">
        <v>26</v>
      </c>
      <c r="F114" s="19">
        <v>30329435</v>
      </c>
      <c r="G114" s="35">
        <v>18</v>
      </c>
      <c r="H114" s="19">
        <v>156781.22</v>
      </c>
      <c r="I114" s="15">
        <f>IF(G114&gt;0,G114/C114,0)</f>
        <v>0.24</v>
      </c>
      <c r="J114" s="16">
        <f t="shared" si="5"/>
        <v>1.9438372772643342E-3</v>
      </c>
    </row>
    <row r="115" spans="1:10" ht="15.75" x14ac:dyDescent="0.25">
      <c r="A115" s="46" t="s">
        <v>28</v>
      </c>
      <c r="B115" s="47"/>
      <c r="C115" s="47"/>
      <c r="D115" s="47"/>
      <c r="E115" s="47"/>
      <c r="F115" s="47"/>
      <c r="G115" s="47"/>
      <c r="H115" s="47"/>
      <c r="I115" s="47"/>
      <c r="J115" s="48"/>
    </row>
    <row r="116" spans="1:10" ht="15.75" x14ac:dyDescent="0.25">
      <c r="A116" s="49" t="s">
        <v>29</v>
      </c>
      <c r="B116" s="50"/>
      <c r="C116" s="50"/>
      <c r="D116" s="50"/>
      <c r="E116" s="50"/>
      <c r="F116" s="50"/>
      <c r="G116" s="50"/>
      <c r="H116" s="50"/>
      <c r="I116" s="50"/>
      <c r="J116" s="51"/>
    </row>
    <row r="117" spans="1:10" ht="15" customHeight="1" x14ac:dyDescent="0.25">
      <c r="A117" s="20" t="s">
        <v>30</v>
      </c>
      <c r="B117" s="42" t="s">
        <v>82</v>
      </c>
      <c r="C117" s="42"/>
      <c r="D117" s="42"/>
      <c r="E117" s="42"/>
      <c r="F117" s="42"/>
      <c r="G117" s="42"/>
      <c r="H117" s="42"/>
      <c r="I117" s="42"/>
      <c r="J117" s="43"/>
    </row>
    <row r="118" spans="1:10" ht="30" customHeight="1" x14ac:dyDescent="0.25">
      <c r="A118" s="20" t="s">
        <v>31</v>
      </c>
      <c r="B118" s="42" t="s">
        <v>87</v>
      </c>
      <c r="C118" s="42"/>
      <c r="D118" s="42"/>
      <c r="E118" s="42"/>
      <c r="F118" s="42"/>
      <c r="G118" s="42"/>
      <c r="H118" s="42"/>
      <c r="I118" s="42"/>
      <c r="J118" s="43"/>
    </row>
    <row r="119" spans="1:10" ht="48" customHeight="1" x14ac:dyDescent="0.25">
      <c r="A119" s="20" t="s">
        <v>32</v>
      </c>
      <c r="B119" s="42" t="s">
        <v>120</v>
      </c>
      <c r="C119" s="42"/>
      <c r="D119" s="42"/>
      <c r="E119" s="42"/>
      <c r="F119" s="42"/>
      <c r="G119" s="42"/>
      <c r="H119" s="42"/>
      <c r="I119" s="42"/>
      <c r="J119" s="43"/>
    </row>
    <row r="120" spans="1:10" ht="30" customHeight="1" x14ac:dyDescent="0.25">
      <c r="A120" s="20" t="s">
        <v>33</v>
      </c>
      <c r="B120" s="42" t="s">
        <v>121</v>
      </c>
      <c r="C120" s="42"/>
      <c r="D120" s="42"/>
      <c r="E120" s="42"/>
      <c r="F120" s="42"/>
      <c r="G120" s="42"/>
      <c r="H120" s="42"/>
      <c r="I120" s="42"/>
      <c r="J120" s="43"/>
    </row>
    <row r="121" spans="1:10" ht="15" customHeight="1" x14ac:dyDescent="0.25">
      <c r="A121" s="20" t="s">
        <v>30</v>
      </c>
      <c r="B121" s="42" t="s">
        <v>83</v>
      </c>
      <c r="C121" s="42"/>
      <c r="D121" s="42"/>
      <c r="E121" s="42"/>
      <c r="F121" s="42"/>
      <c r="G121" s="42"/>
      <c r="H121" s="42"/>
      <c r="I121" s="42"/>
      <c r="J121" s="43"/>
    </row>
    <row r="122" spans="1:10" ht="30" customHeight="1" x14ac:dyDescent="0.25">
      <c r="A122" s="20" t="s">
        <v>31</v>
      </c>
      <c r="B122" s="42" t="s">
        <v>88</v>
      </c>
      <c r="C122" s="42"/>
      <c r="D122" s="42"/>
      <c r="E122" s="42"/>
      <c r="F122" s="42"/>
      <c r="G122" s="42"/>
      <c r="H122" s="42"/>
      <c r="I122" s="42"/>
      <c r="J122" s="43"/>
    </row>
    <row r="123" spans="1:10" ht="15" customHeight="1" x14ac:dyDescent="0.25">
      <c r="A123" s="20" t="s">
        <v>32</v>
      </c>
      <c r="B123" s="42" t="s">
        <v>122</v>
      </c>
      <c r="C123" s="42"/>
      <c r="D123" s="42"/>
      <c r="E123" s="42"/>
      <c r="F123" s="42"/>
      <c r="G123" s="42"/>
      <c r="H123" s="42"/>
      <c r="I123" s="42"/>
      <c r="J123" s="43"/>
    </row>
    <row r="124" spans="1:10" ht="30" customHeight="1" x14ac:dyDescent="0.25">
      <c r="A124" s="20" t="s">
        <v>33</v>
      </c>
      <c r="B124" s="42" t="s">
        <v>123</v>
      </c>
      <c r="C124" s="42"/>
      <c r="D124" s="42"/>
      <c r="E124" s="42"/>
      <c r="F124" s="42"/>
      <c r="G124" s="42"/>
      <c r="H124" s="42"/>
      <c r="I124" s="42"/>
      <c r="J124" s="43"/>
    </row>
    <row r="125" spans="1:10" ht="15" customHeight="1" x14ac:dyDescent="0.25">
      <c r="A125" s="20" t="s">
        <v>30</v>
      </c>
      <c r="B125" s="42" t="s">
        <v>84</v>
      </c>
      <c r="C125" s="42"/>
      <c r="D125" s="42"/>
      <c r="E125" s="42"/>
      <c r="F125" s="42"/>
      <c r="G125" s="42"/>
      <c r="H125" s="42"/>
      <c r="I125" s="42"/>
      <c r="J125" s="43"/>
    </row>
    <row r="126" spans="1:10" ht="30" customHeight="1" x14ac:dyDescent="0.25">
      <c r="A126" s="20" t="s">
        <v>31</v>
      </c>
      <c r="B126" s="42" t="s">
        <v>89</v>
      </c>
      <c r="C126" s="42"/>
      <c r="D126" s="42"/>
      <c r="E126" s="42"/>
      <c r="F126" s="42"/>
      <c r="G126" s="42"/>
      <c r="H126" s="42"/>
      <c r="I126" s="42"/>
      <c r="J126" s="43"/>
    </row>
    <row r="127" spans="1:10" ht="30.75" customHeight="1" x14ac:dyDescent="0.25">
      <c r="A127" s="20" t="s">
        <v>32</v>
      </c>
      <c r="B127" s="42" t="s">
        <v>112</v>
      </c>
      <c r="C127" s="42"/>
      <c r="D127" s="42"/>
      <c r="E127" s="42"/>
      <c r="F127" s="42"/>
      <c r="G127" s="42"/>
      <c r="H127" s="42"/>
      <c r="I127" s="42"/>
      <c r="J127" s="43"/>
    </row>
    <row r="128" spans="1:10" ht="30" customHeight="1" x14ac:dyDescent="0.25">
      <c r="A128" s="20" t="s">
        <v>33</v>
      </c>
      <c r="B128" s="42" t="s">
        <v>112</v>
      </c>
      <c r="C128" s="42"/>
      <c r="D128" s="42"/>
      <c r="E128" s="42"/>
      <c r="F128" s="42"/>
      <c r="G128" s="42"/>
      <c r="H128" s="42"/>
      <c r="I128" s="42"/>
      <c r="J128" s="43"/>
    </row>
    <row r="129" spans="1:10" ht="15" customHeight="1" x14ac:dyDescent="0.25">
      <c r="A129" s="20" t="s">
        <v>30</v>
      </c>
      <c r="B129" s="42" t="s">
        <v>85</v>
      </c>
      <c r="C129" s="42"/>
      <c r="D129" s="42"/>
      <c r="E129" s="42"/>
      <c r="F129" s="42"/>
      <c r="G129" s="42"/>
      <c r="H129" s="42"/>
      <c r="I129" s="42"/>
      <c r="J129" s="43"/>
    </row>
    <row r="130" spans="1:10" ht="30" customHeight="1" x14ac:dyDescent="0.25">
      <c r="A130" s="20" t="s">
        <v>31</v>
      </c>
      <c r="B130" s="42" t="s">
        <v>90</v>
      </c>
      <c r="C130" s="42"/>
      <c r="D130" s="42"/>
      <c r="E130" s="42"/>
      <c r="F130" s="42"/>
      <c r="G130" s="42"/>
      <c r="H130" s="42"/>
      <c r="I130" s="42"/>
      <c r="J130" s="43"/>
    </row>
    <row r="131" spans="1:10" ht="33" customHeight="1" x14ac:dyDescent="0.25">
      <c r="A131" s="20" t="s">
        <v>32</v>
      </c>
      <c r="B131" s="42" t="s">
        <v>106</v>
      </c>
      <c r="C131" s="42"/>
      <c r="D131" s="42"/>
      <c r="E131" s="42"/>
      <c r="F131" s="42"/>
      <c r="G131" s="42"/>
      <c r="H131" s="42"/>
      <c r="I131" s="42"/>
      <c r="J131" s="43"/>
    </row>
    <row r="132" spans="1:10" ht="30" customHeight="1" x14ac:dyDescent="0.25">
      <c r="A132" s="20" t="s">
        <v>33</v>
      </c>
      <c r="B132" s="44"/>
      <c r="C132" s="44"/>
      <c r="D132" s="44"/>
      <c r="E132" s="44"/>
      <c r="F132" s="44"/>
      <c r="G132" s="44"/>
      <c r="H132" s="44"/>
      <c r="I132" s="44"/>
      <c r="J132" s="45"/>
    </row>
    <row r="133" spans="1:10" ht="15" customHeight="1" x14ac:dyDescent="0.25">
      <c r="A133" s="20" t="s">
        <v>30</v>
      </c>
      <c r="B133" s="42" t="s">
        <v>86</v>
      </c>
      <c r="C133" s="42"/>
      <c r="D133" s="42"/>
      <c r="E133" s="42"/>
      <c r="F133" s="42"/>
      <c r="G133" s="42"/>
      <c r="H133" s="42"/>
      <c r="I133" s="42"/>
      <c r="J133" s="43"/>
    </row>
    <row r="134" spans="1:10" ht="30" customHeight="1" x14ac:dyDescent="0.25">
      <c r="A134" s="20" t="s">
        <v>31</v>
      </c>
      <c r="B134" s="42" t="s">
        <v>91</v>
      </c>
      <c r="C134" s="42"/>
      <c r="D134" s="42"/>
      <c r="E134" s="42"/>
      <c r="F134" s="42"/>
      <c r="G134" s="42"/>
      <c r="H134" s="42"/>
      <c r="I134" s="42"/>
      <c r="J134" s="43"/>
    </row>
    <row r="135" spans="1:10" ht="48" customHeight="1" x14ac:dyDescent="0.25">
      <c r="A135" s="20" t="s">
        <v>32</v>
      </c>
      <c r="B135" s="42" t="s">
        <v>92</v>
      </c>
      <c r="C135" s="42"/>
      <c r="D135" s="42"/>
      <c r="E135" s="42"/>
      <c r="F135" s="42"/>
      <c r="G135" s="42"/>
      <c r="H135" s="42"/>
      <c r="I135" s="42"/>
      <c r="J135" s="43"/>
    </row>
    <row r="136" spans="1:10" ht="30" x14ac:dyDescent="0.25">
      <c r="A136" s="20" t="s">
        <v>33</v>
      </c>
      <c r="B136" s="42"/>
      <c r="C136" s="42"/>
      <c r="D136" s="42"/>
      <c r="E136" s="42"/>
      <c r="F136" s="42"/>
      <c r="G136" s="42"/>
      <c r="H136" s="42"/>
      <c r="I136" s="42"/>
      <c r="J136" s="43"/>
    </row>
    <row r="137" spans="1:10" ht="15.75" x14ac:dyDescent="0.25">
      <c r="A137" s="46" t="s">
        <v>34</v>
      </c>
      <c r="B137" s="55"/>
      <c r="C137" s="55"/>
      <c r="D137" s="55"/>
      <c r="E137" s="55"/>
      <c r="F137" s="55"/>
      <c r="G137" s="55"/>
      <c r="H137" s="55"/>
      <c r="I137" s="55"/>
      <c r="J137" s="48"/>
    </row>
    <row r="138" spans="1:10" ht="15.75" customHeight="1" x14ac:dyDescent="0.25">
      <c r="A138" s="56" t="s">
        <v>35</v>
      </c>
      <c r="B138" s="57"/>
      <c r="C138" s="57"/>
      <c r="D138" s="57"/>
      <c r="E138" s="57"/>
      <c r="F138" s="57"/>
      <c r="G138" s="57"/>
      <c r="H138" s="57"/>
      <c r="I138" s="57"/>
      <c r="J138" s="58"/>
    </row>
    <row r="139" spans="1:10" ht="15" customHeight="1" x14ac:dyDescent="0.25">
      <c r="A139" s="59"/>
      <c r="B139" s="60"/>
      <c r="C139" s="60"/>
      <c r="D139" s="60"/>
      <c r="E139" s="60"/>
      <c r="F139" s="60"/>
      <c r="G139" s="60"/>
      <c r="H139" s="60"/>
      <c r="I139" s="60"/>
      <c r="J139" s="61"/>
    </row>
    <row r="140" spans="1:10" x14ac:dyDescent="0.25">
      <c r="A140" s="41" t="s">
        <v>41</v>
      </c>
      <c r="B140" s="41"/>
      <c r="C140" s="41"/>
      <c r="D140" s="41"/>
      <c r="E140" s="41"/>
      <c r="F140" s="41"/>
      <c r="G140" s="41"/>
      <c r="H140" s="41"/>
      <c r="I140" s="41"/>
      <c r="J140" s="41"/>
    </row>
    <row r="141" spans="1:10" x14ac:dyDescent="0.25">
      <c r="A141" s="25"/>
      <c r="B141" s="25"/>
      <c r="C141" s="25"/>
      <c r="D141" s="25"/>
      <c r="E141" s="25"/>
      <c r="F141" s="25"/>
      <c r="G141" s="25"/>
      <c r="H141" s="25"/>
      <c r="I141" s="25"/>
      <c r="J141" s="25"/>
    </row>
    <row r="142" spans="1:10" x14ac:dyDescent="0.25">
      <c r="A142" s="6" t="s">
        <v>125</v>
      </c>
    </row>
    <row r="143" spans="1:10" x14ac:dyDescent="0.25">
      <c r="A143" s="37" t="s">
        <v>126</v>
      </c>
    </row>
    <row r="144" spans="1:10" x14ac:dyDescent="0.25">
      <c r="A144" s="6" t="s">
        <v>124</v>
      </c>
    </row>
  </sheetData>
  <mergeCells count="15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F25:H25"/>
    <mergeCell ref="E27:F27"/>
    <mergeCell ref="A22:J22"/>
    <mergeCell ref="A23:J23"/>
    <mergeCell ref="A24:B24"/>
    <mergeCell ref="I24:J24"/>
    <mergeCell ref="C24:E24"/>
    <mergeCell ref="F24:H24"/>
    <mergeCell ref="C16:J16"/>
    <mergeCell ref="A17:J17"/>
    <mergeCell ref="B18:J18"/>
    <mergeCell ref="B19:J19"/>
    <mergeCell ref="B20:J20"/>
    <mergeCell ref="A50:J50"/>
    <mergeCell ref="B51:J51"/>
    <mergeCell ref="B52:J52"/>
    <mergeCell ref="B53:J53"/>
    <mergeCell ref="B54:J54"/>
    <mergeCell ref="A46:J46"/>
    <mergeCell ref="A47:J47"/>
    <mergeCell ref="A48:J48"/>
    <mergeCell ref="B9:J9"/>
    <mergeCell ref="B10:J10"/>
    <mergeCell ref="B21:J21"/>
    <mergeCell ref="A32:J32"/>
    <mergeCell ref="A33:J33"/>
    <mergeCell ref="B42:J42"/>
    <mergeCell ref="B43:J43"/>
    <mergeCell ref="B44:J44"/>
    <mergeCell ref="B45:J45"/>
    <mergeCell ref="A25:B25"/>
    <mergeCell ref="I25:J25"/>
    <mergeCell ref="A26:J26"/>
    <mergeCell ref="C27:D27"/>
    <mergeCell ref="G27:H27"/>
    <mergeCell ref="I27:J27"/>
    <mergeCell ref="C25:E25"/>
    <mergeCell ref="A58:B58"/>
    <mergeCell ref="C58:E58"/>
    <mergeCell ref="F58:H58"/>
    <mergeCell ref="I58:J58"/>
    <mergeCell ref="A59:J59"/>
    <mergeCell ref="A55:J55"/>
    <mergeCell ref="A56:J56"/>
    <mergeCell ref="A57:B57"/>
    <mergeCell ref="C57:E57"/>
    <mergeCell ref="F57:H57"/>
    <mergeCell ref="I57:J57"/>
    <mergeCell ref="C60:D60"/>
    <mergeCell ref="E60:F60"/>
    <mergeCell ref="G60:H60"/>
    <mergeCell ref="I60:J60"/>
    <mergeCell ref="A68:J68"/>
    <mergeCell ref="B88:J88"/>
    <mergeCell ref="B89:J89"/>
    <mergeCell ref="B77:J77"/>
    <mergeCell ref="B70:J70"/>
    <mergeCell ref="B71:J71"/>
    <mergeCell ref="B72:J72"/>
    <mergeCell ref="B73:J73"/>
    <mergeCell ref="A94:J94"/>
    <mergeCell ref="A95:J95"/>
    <mergeCell ref="A96:J96"/>
    <mergeCell ref="A98:J98"/>
    <mergeCell ref="B99:J99"/>
    <mergeCell ref="A69:J69"/>
    <mergeCell ref="B90:J90"/>
    <mergeCell ref="B91:J91"/>
    <mergeCell ref="B92:J92"/>
    <mergeCell ref="B93:J93"/>
    <mergeCell ref="A105:B105"/>
    <mergeCell ref="C105:E105"/>
    <mergeCell ref="F105:H105"/>
    <mergeCell ref="I105:J105"/>
    <mergeCell ref="A106:B106"/>
    <mergeCell ref="C106:E106"/>
    <mergeCell ref="F106:H106"/>
    <mergeCell ref="I106:J106"/>
    <mergeCell ref="B100:J100"/>
    <mergeCell ref="B101:J101"/>
    <mergeCell ref="B102:J102"/>
    <mergeCell ref="A103:J103"/>
    <mergeCell ref="A104:J104"/>
    <mergeCell ref="A137:J137"/>
    <mergeCell ref="A138:J138"/>
    <mergeCell ref="A139:J139"/>
    <mergeCell ref="B133:J133"/>
    <mergeCell ref="B134:J134"/>
    <mergeCell ref="B135:J135"/>
    <mergeCell ref="B125:J125"/>
    <mergeCell ref="B126:J126"/>
    <mergeCell ref="B127:J127"/>
    <mergeCell ref="B128:J128"/>
    <mergeCell ref="B136:J136"/>
    <mergeCell ref="B129:J129"/>
    <mergeCell ref="B130:J130"/>
    <mergeCell ref="B131:J131"/>
    <mergeCell ref="B132:J132"/>
    <mergeCell ref="B120:J120"/>
    <mergeCell ref="B121:J121"/>
    <mergeCell ref="B122:J122"/>
    <mergeCell ref="A115:J115"/>
    <mergeCell ref="A116:J116"/>
    <mergeCell ref="B117:J117"/>
    <mergeCell ref="B118:J118"/>
    <mergeCell ref="B119:J119"/>
    <mergeCell ref="A107:J107"/>
    <mergeCell ref="C108:D108"/>
    <mergeCell ref="E108:F108"/>
    <mergeCell ref="G108:H108"/>
    <mergeCell ref="I108:J108"/>
    <mergeCell ref="A140:J140"/>
    <mergeCell ref="B34:J34"/>
    <mergeCell ref="B35:J35"/>
    <mergeCell ref="B36:J36"/>
    <mergeCell ref="B37:J37"/>
    <mergeCell ref="B86:J86"/>
    <mergeCell ref="B82:J82"/>
    <mergeCell ref="B83:J83"/>
    <mergeCell ref="B84:J84"/>
    <mergeCell ref="B85:J85"/>
    <mergeCell ref="B78:J78"/>
    <mergeCell ref="B79:J79"/>
    <mergeCell ref="B80:J80"/>
    <mergeCell ref="B81:J81"/>
    <mergeCell ref="B74:J74"/>
    <mergeCell ref="B75:J75"/>
    <mergeCell ref="B76:J76"/>
    <mergeCell ref="B123:J123"/>
    <mergeCell ref="B124:J124"/>
    <mergeCell ref="B38:J38"/>
    <mergeCell ref="B39:J39"/>
    <mergeCell ref="B40:J40"/>
    <mergeCell ref="B41:J41"/>
    <mergeCell ref="B87:J87"/>
  </mergeCells>
  <phoneticPr fontId="22" type="noConversion"/>
  <dataValidations count="16">
    <dataValidation allowBlank="1" showInputMessage="1" showErrorMessage="1" prompt="Monto ejecutado en el trimestre" sqref="H28:H31 H61:H67 H109:H114"/>
    <dataValidation allowBlank="1" showInputMessage="1" showErrorMessage="1" prompt="Meta alcanzada en el trimestre" sqref="G28:G31 G61:G67 G109:G114"/>
    <dataValidation allowBlank="1" showInputMessage="1" showErrorMessage="1" prompt="Monto presupuestado para el producto" sqref="F109:F112 D29:F31 F28 D28 E66:F67 F61:F65 D61:D67 E113:F114 D109:D114"/>
    <dataValidation allowBlank="1" showInputMessage="1" showErrorMessage="1" prompt="Meta anual del indicador" sqref="E109:E112 E28 C28:C31 E61:E65 C61:C67 C109:C114"/>
    <dataValidation allowBlank="1" showInputMessage="1" showErrorMessage="1" prompt="Nombre del indicador" sqref="B28:B31 B61:B67 B109:B114"/>
    <dataValidation allowBlank="1" showInputMessage="1" showErrorMessage="1" prompt="Nombre de cada producto" sqref="A61:A67 A28:A31 A109"/>
    <dataValidation allowBlank="1" showInputMessage="1" showErrorMessage="1" prompt="¿En qué consiste el programa?" sqref="B19:J19 B52:J52 B100:J100"/>
    <dataValidation allowBlank="1" showInputMessage="1" showErrorMessage="1" prompt="Presupuesto del programa" sqref="F106 L25:L26 F25 F58 A58:C58 A25:C25 A106:C106"/>
    <dataValidation allowBlank="1" showInputMessage="1" showErrorMessage="1" prompt="Oportunidades de mejora identificadas" sqref="A96:J96 A139:J139 A48:J49"/>
    <dataValidation allowBlank="1" showInputMessage="1" showErrorMessage="1" prompt="De existir desvío, explicar razones." sqref="B45:J45 B85:J85 B136:J136 B132:J132 B124:J124 B93:J93 B119:J120 B41:J41 B37:J37 B73:J73 B89:J89 B81:J81 B77:J77"/>
    <dataValidation allowBlank="1" showInputMessage="1" showErrorMessage="1" prompt="1. Describir lo plasmado en el presupuesto_x000a_2. Describir lo alcanzado en términos financieros y de producción " sqref="B44:J44 B72:J72 B88:J88 B135:J135 B131:J131 B127:J128 B76:J76 B40:J40 B36:J36 B92:J92 B84:J84 B80:J80 B123:J123"/>
    <dataValidation allowBlank="1" showInputMessage="1" showErrorMessage="1" prompt="¿En qué consiste el producto? su objetivo" sqref="B39:J39 B71:J71 B118:J118 B130:J130 B126:J126 B122:J122 B134:J134 B35:J35 B43:J43"/>
    <dataValidation allowBlank="1" showInputMessage="1" showErrorMessage="1" prompt="Nombre del producto" sqref="B38:J38 B86:J87 B117:J117 B129:J129 B125:J125 B121:J121 B133:J133 B34:J34 B42:J42 B82:J83 B78:J79 B74:J75 B70:J70 B90:J91"/>
    <dataValidation allowBlank="1" showInputMessage="1" showErrorMessage="1" prompt="¿A quién va dirigido el programa?, ¿qué característica tiene esta población que requiere ser beneficiada?" sqref="B20:J20 B53:J53 B101:J101"/>
    <dataValidation allowBlank="1" showInputMessage="1" prompt="Nombre del capítulo" sqref="B8:J10"/>
    <dataValidation allowBlank="1" sqref="A8"/>
  </dataValidations>
  <pageMargins left="0.7" right="0.7" top="0.75" bottom="0.75" header="0.3" footer="0.3"/>
  <pageSetup scale="55" orientation="portrait" r:id="rId1"/>
  <rowBreaks count="3" manualBreakCount="3">
    <brk id="48" max="16383" man="1"/>
    <brk id="81" max="16383" man="1"/>
    <brk id="124" max="16383" man="1"/>
  </rowBreaks>
  <ignoredErrors>
    <ignoredError sqref="I31:J31 J29 I30:J30 J63:J67 I110 I114 J62 I62:I67 I112:I113 I111 J110:J114" unlockedFormula="1"/>
  </ignoredErrors>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topLeftCell="A18" zoomScaleNormal="100" zoomScaleSheetLayoutView="100" workbookViewId="0">
      <selection activeCell="N19" sqref="N19"/>
    </sheetView>
  </sheetViews>
  <sheetFormatPr baseColWidth="10" defaultRowHeight="15" x14ac:dyDescent="0.25"/>
  <cols>
    <col min="1" max="1" width="23" style="6" customWidth="1"/>
    <col min="2" max="3" width="12.7109375" style="6" customWidth="1"/>
    <col min="4" max="4" width="13.85546875" style="6" customWidth="1"/>
    <col min="5" max="10" width="12.7109375" style="6" customWidth="1"/>
    <col min="11" max="11" width="11.42578125" style="6"/>
    <col min="12" max="12" width="11.7109375" customWidth="1"/>
    <col min="14" max="14" width="10.5703125" customWidth="1"/>
  </cols>
  <sheetData>
    <row r="1" spans="1:11" ht="21.75" thickBot="1" x14ac:dyDescent="0.3">
      <c r="A1" s="21"/>
      <c r="B1" s="91" t="s">
        <v>49</v>
      </c>
      <c r="C1" s="92"/>
      <c r="D1" s="92"/>
      <c r="E1" s="92"/>
      <c r="F1" s="92"/>
      <c r="G1" s="92"/>
      <c r="H1" s="92"/>
      <c r="I1" s="92"/>
      <c r="J1" s="93"/>
      <c r="K1" s="1"/>
    </row>
    <row r="2" spans="1:11" ht="21.75" thickBot="1" x14ac:dyDescent="0.3">
      <c r="A2" s="22"/>
      <c r="B2" s="94" t="s">
        <v>0</v>
      </c>
      <c r="C2" s="95"/>
      <c r="D2" s="94" t="s">
        <v>1</v>
      </c>
      <c r="E2" s="96"/>
      <c r="F2" s="96"/>
      <c r="G2" s="95"/>
      <c r="H2" s="97"/>
      <c r="I2" s="2" t="s">
        <v>2</v>
      </c>
      <c r="J2" s="3" t="s">
        <v>3</v>
      </c>
      <c r="K2" s="1"/>
    </row>
    <row r="3" spans="1:11" ht="21.75" thickBot="1" x14ac:dyDescent="0.3">
      <c r="A3" s="23"/>
      <c r="B3" s="98" t="s">
        <v>4</v>
      </c>
      <c r="C3" s="99"/>
      <c r="D3" s="98"/>
      <c r="E3" s="99"/>
      <c r="F3" s="99"/>
      <c r="G3" s="99"/>
      <c r="H3" s="100"/>
      <c r="I3" s="28">
        <v>44470</v>
      </c>
      <c r="J3" s="29">
        <v>1</v>
      </c>
      <c r="K3" s="1"/>
    </row>
    <row r="4" spans="1:11" x14ac:dyDescent="0.25">
      <c r="A4" s="101"/>
      <c r="B4" s="102"/>
      <c r="C4" s="102"/>
      <c r="D4" s="103"/>
      <c r="E4" s="103"/>
      <c r="F4" s="103"/>
      <c r="G4" s="103"/>
      <c r="H4" s="103"/>
      <c r="I4" s="102"/>
      <c r="J4" s="104"/>
      <c r="K4" s="1"/>
    </row>
    <row r="5" spans="1:11" ht="3" customHeight="1" x14ac:dyDescent="0.25">
      <c r="A5" s="88"/>
      <c r="B5" s="89"/>
      <c r="C5" s="89"/>
      <c r="D5" s="89"/>
      <c r="E5" s="89"/>
      <c r="F5" s="89"/>
      <c r="G5" s="89"/>
      <c r="H5" s="89"/>
      <c r="I5" s="89"/>
      <c r="J5" s="90"/>
      <c r="K5" s="1"/>
    </row>
    <row r="6" spans="1:11" ht="15.75" x14ac:dyDescent="0.25">
      <c r="A6" s="46" t="s">
        <v>5</v>
      </c>
      <c r="B6" s="47"/>
      <c r="C6" s="47"/>
      <c r="D6" s="47"/>
      <c r="E6" s="47"/>
      <c r="F6" s="47"/>
      <c r="G6" s="47"/>
      <c r="H6" s="47"/>
      <c r="I6" s="47"/>
      <c r="J6" s="48"/>
      <c r="K6" s="1"/>
    </row>
    <row r="7" spans="1:11" ht="15.75" x14ac:dyDescent="0.25">
      <c r="A7" s="49" t="s">
        <v>6</v>
      </c>
      <c r="B7" s="50"/>
      <c r="C7" s="50"/>
      <c r="D7" s="50"/>
      <c r="E7" s="50"/>
      <c r="F7" s="50"/>
      <c r="G7" s="50"/>
      <c r="H7" s="50"/>
      <c r="I7" s="50"/>
      <c r="J7" s="51"/>
      <c r="K7" s="1"/>
    </row>
    <row r="8" spans="1:11" x14ac:dyDescent="0.25">
      <c r="A8" s="4" t="s">
        <v>7</v>
      </c>
      <c r="B8" s="79" t="s">
        <v>50</v>
      </c>
      <c r="C8" s="80"/>
      <c r="D8" s="80"/>
      <c r="E8" s="80"/>
      <c r="F8" s="80"/>
      <c r="G8" s="80"/>
      <c r="H8" s="80"/>
      <c r="I8" s="80"/>
      <c r="J8" s="81"/>
      <c r="K8" s="1"/>
    </row>
    <row r="9" spans="1:11" ht="15" customHeight="1" x14ac:dyDescent="0.25">
      <c r="A9" s="24" t="s">
        <v>36</v>
      </c>
      <c r="B9" s="79" t="s">
        <v>51</v>
      </c>
      <c r="C9" s="80"/>
      <c r="D9" s="80"/>
      <c r="E9" s="80"/>
      <c r="F9" s="80"/>
      <c r="G9" s="80"/>
      <c r="H9" s="80"/>
      <c r="I9" s="80"/>
      <c r="J9" s="81"/>
      <c r="K9" s="1"/>
    </row>
    <row r="10" spans="1:11" ht="15" customHeight="1" x14ac:dyDescent="0.25">
      <c r="A10" s="24" t="s">
        <v>37</v>
      </c>
      <c r="B10" s="79" t="s">
        <v>52</v>
      </c>
      <c r="C10" s="80"/>
      <c r="D10" s="80"/>
      <c r="E10" s="80"/>
      <c r="F10" s="80"/>
      <c r="G10" s="80"/>
      <c r="H10" s="80"/>
      <c r="I10" s="80"/>
      <c r="J10" s="81"/>
      <c r="K10" s="1"/>
    </row>
    <row r="11" spans="1:11" ht="31.5" customHeight="1" x14ac:dyDescent="0.25">
      <c r="A11" s="4" t="s">
        <v>8</v>
      </c>
      <c r="B11" s="42" t="s">
        <v>53</v>
      </c>
      <c r="C11" s="42"/>
      <c r="D11" s="42"/>
      <c r="E11" s="42"/>
      <c r="F11" s="42"/>
      <c r="G11" s="42"/>
      <c r="H11" s="42"/>
      <c r="I11" s="42"/>
      <c r="J11" s="43"/>
    </row>
    <row r="12" spans="1:11" ht="30" customHeight="1" x14ac:dyDescent="0.25">
      <c r="A12" s="4" t="s">
        <v>9</v>
      </c>
      <c r="B12" s="42" t="s">
        <v>54</v>
      </c>
      <c r="C12" s="42"/>
      <c r="D12" s="42"/>
      <c r="E12" s="42"/>
      <c r="F12" s="42"/>
      <c r="G12" s="42"/>
      <c r="H12" s="42"/>
      <c r="I12" s="42"/>
      <c r="J12" s="43"/>
    </row>
    <row r="13" spans="1:11" ht="15.75" x14ac:dyDescent="0.25">
      <c r="A13" s="46" t="s">
        <v>10</v>
      </c>
      <c r="B13" s="47"/>
      <c r="C13" s="47"/>
      <c r="D13" s="47"/>
      <c r="E13" s="47"/>
      <c r="F13" s="47"/>
      <c r="G13" s="47"/>
      <c r="H13" s="47"/>
      <c r="I13" s="47"/>
      <c r="J13" s="48"/>
    </row>
    <row r="14" spans="1:11" ht="44.25" customHeight="1" x14ac:dyDescent="0.25">
      <c r="A14" s="4" t="s">
        <v>11</v>
      </c>
      <c r="B14" s="30">
        <v>2</v>
      </c>
      <c r="C14" s="87" t="s">
        <v>55</v>
      </c>
      <c r="D14" s="87"/>
      <c r="E14" s="87"/>
      <c r="F14" s="87"/>
      <c r="G14" s="87"/>
      <c r="H14" s="87"/>
      <c r="I14" s="87"/>
      <c r="J14" s="87"/>
    </row>
    <row r="15" spans="1:11" ht="39.75" customHeight="1" x14ac:dyDescent="0.25">
      <c r="A15" s="4" t="s">
        <v>12</v>
      </c>
      <c r="B15" s="31">
        <v>2.2999999999999998</v>
      </c>
      <c r="C15" s="87" t="s">
        <v>56</v>
      </c>
      <c r="D15" s="87"/>
      <c r="E15" s="87"/>
      <c r="F15" s="87"/>
      <c r="G15" s="87"/>
      <c r="H15" s="87"/>
      <c r="I15" s="87"/>
      <c r="J15" s="87"/>
    </row>
    <row r="16" spans="1:11" ht="24.75" customHeight="1" x14ac:dyDescent="0.25">
      <c r="A16" s="4" t="s">
        <v>13</v>
      </c>
      <c r="B16" s="7" t="s">
        <v>58</v>
      </c>
      <c r="C16" s="87" t="s">
        <v>57</v>
      </c>
      <c r="D16" s="87"/>
      <c r="E16" s="87"/>
      <c r="F16" s="87"/>
      <c r="G16" s="87"/>
      <c r="H16" s="87"/>
      <c r="I16" s="87"/>
      <c r="J16" s="87"/>
    </row>
    <row r="17" spans="1:12" ht="15.75" x14ac:dyDescent="0.25">
      <c r="A17" s="46" t="s">
        <v>14</v>
      </c>
      <c r="B17" s="47"/>
      <c r="C17" s="47"/>
      <c r="D17" s="47"/>
      <c r="E17" s="47"/>
      <c r="F17" s="47"/>
      <c r="G17" s="47"/>
      <c r="H17" s="47"/>
      <c r="I17" s="47"/>
      <c r="J17" s="48"/>
    </row>
    <row r="18" spans="1:12" ht="29.25" customHeight="1" x14ac:dyDescent="0.25">
      <c r="A18" s="4" t="s">
        <v>15</v>
      </c>
      <c r="B18" s="42" t="s">
        <v>59</v>
      </c>
      <c r="C18" s="42"/>
      <c r="D18" s="42"/>
      <c r="E18" s="42"/>
      <c r="F18" s="42"/>
      <c r="G18" s="42"/>
      <c r="H18" s="42"/>
      <c r="I18" s="42"/>
      <c r="J18" s="43"/>
    </row>
    <row r="19" spans="1:12" ht="46.5" customHeight="1" x14ac:dyDescent="0.25">
      <c r="A19" s="8" t="s">
        <v>16</v>
      </c>
      <c r="B19" s="42" t="s">
        <v>60</v>
      </c>
      <c r="C19" s="42"/>
      <c r="D19" s="42"/>
      <c r="E19" s="42"/>
      <c r="F19" s="42"/>
      <c r="G19" s="42"/>
      <c r="H19" s="42"/>
      <c r="I19" s="42"/>
      <c r="J19" s="43"/>
    </row>
    <row r="20" spans="1:12" ht="24.75" customHeight="1" x14ac:dyDescent="0.25">
      <c r="A20" s="8" t="s">
        <v>17</v>
      </c>
      <c r="B20" s="42" t="s">
        <v>61</v>
      </c>
      <c r="C20" s="42"/>
      <c r="D20" s="42"/>
      <c r="E20" s="42"/>
      <c r="F20" s="42"/>
      <c r="G20" s="42"/>
      <c r="H20" s="42"/>
      <c r="I20" s="42"/>
      <c r="J20" s="43"/>
    </row>
    <row r="21" spans="1:12" ht="57" customHeight="1" x14ac:dyDescent="0.25">
      <c r="A21" s="8" t="s">
        <v>38</v>
      </c>
      <c r="B21" s="42" t="s">
        <v>70</v>
      </c>
      <c r="C21" s="42"/>
      <c r="D21" s="42"/>
      <c r="E21" s="42"/>
      <c r="F21" s="42"/>
      <c r="G21" s="42"/>
      <c r="H21" s="42"/>
      <c r="I21" s="42"/>
      <c r="J21" s="43"/>
      <c r="K21" s="1"/>
    </row>
    <row r="22" spans="1:12" ht="15.75" x14ac:dyDescent="0.25">
      <c r="A22" s="46" t="s">
        <v>18</v>
      </c>
      <c r="B22" s="47"/>
      <c r="C22" s="47"/>
      <c r="D22" s="47"/>
      <c r="E22" s="47"/>
      <c r="F22" s="47"/>
      <c r="G22" s="47"/>
      <c r="H22" s="47"/>
      <c r="I22" s="47"/>
      <c r="J22" s="48"/>
    </row>
    <row r="23" spans="1:12" ht="15.75" x14ac:dyDescent="0.25">
      <c r="A23" s="49" t="s">
        <v>19</v>
      </c>
      <c r="B23" s="50"/>
      <c r="C23" s="50"/>
      <c r="D23" s="50"/>
      <c r="E23" s="50"/>
      <c r="F23" s="50"/>
      <c r="G23" s="50"/>
      <c r="H23" s="50"/>
      <c r="I23" s="50"/>
      <c r="J23" s="51"/>
      <c r="K23" s="1"/>
    </row>
    <row r="24" spans="1:12" ht="15" customHeight="1" x14ac:dyDescent="0.25">
      <c r="A24" s="62" t="s">
        <v>20</v>
      </c>
      <c r="B24" s="63"/>
      <c r="C24" s="64" t="s">
        <v>21</v>
      </c>
      <c r="D24" s="65"/>
      <c r="E24" s="65"/>
      <c r="F24" s="65" t="s">
        <v>22</v>
      </c>
      <c r="G24" s="65"/>
      <c r="H24" s="63"/>
      <c r="I24" s="64" t="s">
        <v>23</v>
      </c>
      <c r="J24" s="66"/>
    </row>
    <row r="25" spans="1:12" x14ac:dyDescent="0.25">
      <c r="A25" s="74">
        <v>31132382.41</v>
      </c>
      <c r="B25" s="75"/>
      <c r="C25" s="67">
        <v>31132382.41</v>
      </c>
      <c r="D25" s="70"/>
      <c r="E25" s="68"/>
      <c r="F25" s="67">
        <f>+SUM(Tabla15[Financiera 
 (F)])</f>
        <v>12681953.390000001</v>
      </c>
      <c r="G25" s="70"/>
      <c r="H25" s="68"/>
      <c r="I25" s="71">
        <f>IF(F25&gt;0,F25/C25,0)</f>
        <v>0.40735569873786603</v>
      </c>
      <c r="J25" s="72"/>
    </row>
    <row r="26" spans="1:12" ht="15.75" x14ac:dyDescent="0.25">
      <c r="A26" s="49" t="s">
        <v>24</v>
      </c>
      <c r="B26" s="50"/>
      <c r="C26" s="50"/>
      <c r="D26" s="50"/>
      <c r="E26" s="50"/>
      <c r="F26" s="50"/>
      <c r="G26" s="50"/>
      <c r="H26" s="50"/>
      <c r="I26" s="50"/>
      <c r="J26" s="51"/>
      <c r="K26" s="1"/>
    </row>
    <row r="27" spans="1:12" x14ac:dyDescent="0.25">
      <c r="A27" s="5"/>
      <c r="B27"/>
      <c r="C27" s="52" t="s">
        <v>48</v>
      </c>
      <c r="D27" s="53"/>
      <c r="E27" s="52" t="s">
        <v>74</v>
      </c>
      <c r="F27" s="53"/>
      <c r="G27" s="52" t="s">
        <v>75</v>
      </c>
      <c r="H27" s="52"/>
      <c r="I27" s="52" t="s">
        <v>25</v>
      </c>
      <c r="J27" s="54"/>
      <c r="L27" s="33"/>
    </row>
    <row r="28" spans="1:12" ht="38.25" x14ac:dyDescent="0.25">
      <c r="A28" s="9" t="s">
        <v>26</v>
      </c>
      <c r="B28" s="10" t="s">
        <v>27</v>
      </c>
      <c r="C28" s="10" t="s">
        <v>39</v>
      </c>
      <c r="D28" s="10" t="s">
        <v>40</v>
      </c>
      <c r="E28" s="10" t="s">
        <v>42</v>
      </c>
      <c r="F28" s="10" t="s">
        <v>43</v>
      </c>
      <c r="G28" s="10" t="s">
        <v>44</v>
      </c>
      <c r="H28" s="10" t="s">
        <v>45</v>
      </c>
      <c r="I28" s="10" t="s">
        <v>46</v>
      </c>
      <c r="J28" s="11" t="s">
        <v>47</v>
      </c>
    </row>
    <row r="29" spans="1:12" ht="48" x14ac:dyDescent="0.25">
      <c r="A29" s="17" t="s">
        <v>73</v>
      </c>
      <c r="B29" s="13"/>
      <c r="C29" s="14">
        <v>141</v>
      </c>
      <c r="D29" s="14">
        <v>11092259.380000001</v>
      </c>
      <c r="E29" s="14">
        <v>85</v>
      </c>
      <c r="F29" s="14">
        <f>5449500+4671000</f>
        <v>10120500</v>
      </c>
      <c r="G29" s="14">
        <v>74</v>
      </c>
      <c r="H29" s="14">
        <f>3033967.31+4144985.69</f>
        <v>7178953</v>
      </c>
      <c r="I29" s="15">
        <f>IF(G29&gt;0,G29/C29,0)</f>
        <v>0.52482269503546097</v>
      </c>
      <c r="J29" s="16">
        <f t="shared" ref="I29:J31" si="0">IF(H29&gt;0,H29/D29,0)</f>
        <v>0.64720385216956577</v>
      </c>
      <c r="L29" s="36"/>
    </row>
    <row r="30" spans="1:12" ht="40.5" customHeight="1" x14ac:dyDescent="0.25">
      <c r="A30" s="12" t="s">
        <v>71</v>
      </c>
      <c r="B30" s="34"/>
      <c r="C30" s="14">
        <v>53</v>
      </c>
      <c r="D30" s="14">
        <v>6705000</v>
      </c>
      <c r="E30" s="14">
        <v>35</v>
      </c>
      <c r="F30" s="14">
        <f>2346750+2011500</f>
        <v>4358250</v>
      </c>
      <c r="G30" s="14">
        <v>34</v>
      </c>
      <c r="H30" s="35">
        <f>277650+500000</f>
        <v>777650</v>
      </c>
      <c r="I30" s="15">
        <f t="shared" si="0"/>
        <v>0.64150943396226412</v>
      </c>
      <c r="J30" s="16">
        <f t="shared" si="0"/>
        <v>0.11598061148396718</v>
      </c>
    </row>
    <row r="31" spans="1:12" ht="36" x14ac:dyDescent="0.25">
      <c r="A31" s="17" t="s">
        <v>72</v>
      </c>
      <c r="B31" s="18"/>
      <c r="C31" s="14">
        <v>500</v>
      </c>
      <c r="D31" s="19">
        <v>21525000</v>
      </c>
      <c r="E31" s="14">
        <v>325</v>
      </c>
      <c r="F31" s="19">
        <f>7533750+6457500</f>
        <v>13991250</v>
      </c>
      <c r="G31" s="14">
        <v>407</v>
      </c>
      <c r="H31" s="19">
        <v>4725350.3899999997</v>
      </c>
      <c r="I31" s="15">
        <f t="shared" si="0"/>
        <v>0.81399999999999995</v>
      </c>
      <c r="J31" s="16">
        <f t="shared" si="0"/>
        <v>0.21952847340301973</v>
      </c>
    </row>
    <row r="32" spans="1:12" ht="15.75" x14ac:dyDescent="0.25">
      <c r="A32" s="46" t="s">
        <v>28</v>
      </c>
      <c r="B32" s="47"/>
      <c r="C32" s="47"/>
      <c r="D32" s="47"/>
      <c r="E32" s="47"/>
      <c r="F32" s="47"/>
      <c r="G32" s="47"/>
      <c r="H32" s="47"/>
      <c r="I32" s="47"/>
      <c r="J32" s="48"/>
    </row>
    <row r="33" spans="1:11" ht="15.75" x14ac:dyDescent="0.25">
      <c r="A33" s="49" t="s">
        <v>29</v>
      </c>
      <c r="B33" s="50"/>
      <c r="C33" s="50"/>
      <c r="D33" s="50"/>
      <c r="E33" s="50"/>
      <c r="F33" s="50"/>
      <c r="G33" s="50"/>
      <c r="H33" s="50"/>
      <c r="I33" s="50"/>
      <c r="J33" s="51"/>
      <c r="K33" s="1"/>
    </row>
    <row r="34" spans="1:11" ht="15" customHeight="1" x14ac:dyDescent="0.25">
      <c r="A34" s="20" t="s">
        <v>30</v>
      </c>
      <c r="B34" s="42" t="s">
        <v>73</v>
      </c>
      <c r="C34" s="42"/>
      <c r="D34" s="42"/>
      <c r="E34" s="42"/>
      <c r="F34" s="42"/>
      <c r="G34" s="42"/>
      <c r="H34" s="42"/>
      <c r="I34" s="42"/>
      <c r="J34" s="43"/>
    </row>
    <row r="35" spans="1:11" ht="30" customHeight="1" x14ac:dyDescent="0.25">
      <c r="A35" s="20" t="s">
        <v>31</v>
      </c>
      <c r="B35" s="42" t="s">
        <v>93</v>
      </c>
      <c r="C35" s="42"/>
      <c r="D35" s="42"/>
      <c r="E35" s="42"/>
      <c r="F35" s="42"/>
      <c r="G35" s="42"/>
      <c r="H35" s="42"/>
      <c r="I35" s="42"/>
      <c r="J35" s="43"/>
    </row>
    <row r="36" spans="1:11" ht="39.75" customHeight="1" x14ac:dyDescent="0.25">
      <c r="A36" s="20" t="s">
        <v>32</v>
      </c>
      <c r="B36" s="42" t="s">
        <v>107</v>
      </c>
      <c r="C36" s="42"/>
      <c r="D36" s="42"/>
      <c r="E36" s="42"/>
      <c r="F36" s="42"/>
      <c r="G36" s="42"/>
      <c r="H36" s="42"/>
      <c r="I36" s="42"/>
      <c r="J36" s="43"/>
    </row>
    <row r="37" spans="1:11" ht="30" x14ac:dyDescent="0.25">
      <c r="A37" s="20" t="s">
        <v>33</v>
      </c>
      <c r="B37" s="42" t="s">
        <v>127</v>
      </c>
      <c r="C37" s="42"/>
      <c r="D37" s="42"/>
      <c r="E37" s="42"/>
      <c r="F37" s="42"/>
      <c r="G37" s="42"/>
      <c r="H37" s="42"/>
      <c r="I37" s="42"/>
      <c r="J37" s="43"/>
    </row>
    <row r="38" spans="1:11" ht="15" customHeight="1" x14ac:dyDescent="0.25">
      <c r="A38" s="20" t="s">
        <v>30</v>
      </c>
      <c r="B38" s="42" t="s">
        <v>71</v>
      </c>
      <c r="C38" s="42"/>
      <c r="D38" s="42"/>
      <c r="E38" s="42"/>
      <c r="F38" s="42"/>
      <c r="G38" s="42"/>
      <c r="H38" s="42"/>
      <c r="I38" s="42"/>
      <c r="J38" s="43"/>
    </row>
    <row r="39" spans="1:11" ht="30" customHeight="1" x14ac:dyDescent="0.25">
      <c r="A39" s="20" t="s">
        <v>31</v>
      </c>
      <c r="B39" s="42" t="s">
        <v>94</v>
      </c>
      <c r="C39" s="42"/>
      <c r="D39" s="42"/>
      <c r="E39" s="42"/>
      <c r="F39" s="42"/>
      <c r="G39" s="42"/>
      <c r="H39" s="42"/>
      <c r="I39" s="42"/>
      <c r="J39" s="43"/>
    </row>
    <row r="40" spans="1:11" ht="67.5" customHeight="1" x14ac:dyDescent="0.25">
      <c r="A40" s="20" t="s">
        <v>32</v>
      </c>
      <c r="B40" s="42" t="s">
        <v>109</v>
      </c>
      <c r="C40" s="42"/>
      <c r="D40" s="42"/>
      <c r="E40" s="42"/>
      <c r="F40" s="42"/>
      <c r="G40" s="42"/>
      <c r="H40" s="42"/>
      <c r="I40" s="42"/>
      <c r="J40" s="43"/>
    </row>
    <row r="41" spans="1:11" ht="30" x14ac:dyDescent="0.25">
      <c r="A41" s="20" t="s">
        <v>33</v>
      </c>
      <c r="B41" s="42" t="s">
        <v>128</v>
      </c>
      <c r="C41" s="42"/>
      <c r="D41" s="42"/>
      <c r="E41" s="42"/>
      <c r="F41" s="42"/>
      <c r="G41" s="42"/>
      <c r="H41" s="42"/>
      <c r="I41" s="42"/>
      <c r="J41" s="43"/>
    </row>
    <row r="42" spans="1:11" ht="15" customHeight="1" x14ac:dyDescent="0.25">
      <c r="A42" s="20" t="s">
        <v>30</v>
      </c>
      <c r="B42" s="42" t="s">
        <v>72</v>
      </c>
      <c r="C42" s="42"/>
      <c r="D42" s="42"/>
      <c r="E42" s="42"/>
      <c r="F42" s="42"/>
      <c r="G42" s="42"/>
      <c r="H42" s="42"/>
      <c r="I42" s="42"/>
      <c r="J42" s="43"/>
    </row>
    <row r="43" spans="1:11" ht="30" customHeight="1" x14ac:dyDescent="0.25">
      <c r="A43" s="20" t="s">
        <v>31</v>
      </c>
      <c r="B43" s="42" t="s">
        <v>95</v>
      </c>
      <c r="C43" s="42"/>
      <c r="D43" s="42"/>
      <c r="E43" s="42"/>
      <c r="F43" s="42"/>
      <c r="G43" s="42"/>
      <c r="H43" s="42"/>
      <c r="I43" s="42"/>
      <c r="J43" s="43"/>
    </row>
    <row r="44" spans="1:11" ht="54" customHeight="1" x14ac:dyDescent="0.25">
      <c r="A44" s="20" t="s">
        <v>32</v>
      </c>
      <c r="B44" s="42" t="s">
        <v>110</v>
      </c>
      <c r="C44" s="42"/>
      <c r="D44" s="42"/>
      <c r="E44" s="42"/>
      <c r="F44" s="42"/>
      <c r="G44" s="42"/>
      <c r="H44" s="42"/>
      <c r="I44" s="42"/>
      <c r="J44" s="43"/>
    </row>
    <row r="45" spans="1:11" ht="30" x14ac:dyDescent="0.25">
      <c r="A45" s="20" t="s">
        <v>33</v>
      </c>
      <c r="B45" s="105" t="s">
        <v>129</v>
      </c>
      <c r="C45" s="105"/>
      <c r="D45" s="105"/>
      <c r="E45" s="105"/>
      <c r="F45" s="105"/>
      <c r="G45" s="105"/>
      <c r="H45" s="105"/>
      <c r="I45" s="105"/>
      <c r="J45" s="106"/>
    </row>
    <row r="46" spans="1:11" ht="15.75" x14ac:dyDescent="0.25">
      <c r="A46" s="46" t="s">
        <v>34</v>
      </c>
      <c r="B46" s="47"/>
      <c r="C46" s="47"/>
      <c r="D46" s="47"/>
      <c r="E46" s="47"/>
      <c r="F46" s="47"/>
      <c r="G46" s="47"/>
      <c r="H46" s="47"/>
      <c r="I46" s="47"/>
      <c r="J46" s="48"/>
    </row>
    <row r="47" spans="1:11" ht="15.75" x14ac:dyDescent="0.25">
      <c r="A47" s="56" t="s">
        <v>35</v>
      </c>
      <c r="B47" s="73"/>
      <c r="C47" s="73"/>
      <c r="D47" s="73"/>
      <c r="E47" s="73"/>
      <c r="F47" s="73"/>
      <c r="G47" s="73"/>
      <c r="H47" s="73"/>
      <c r="I47" s="73"/>
      <c r="J47" s="58"/>
      <c r="K47" s="1"/>
    </row>
    <row r="48" spans="1:11" ht="27.75" customHeight="1" x14ac:dyDescent="0.25">
      <c r="A48" s="59" t="s">
        <v>115</v>
      </c>
      <c r="B48" s="60"/>
      <c r="C48" s="60"/>
      <c r="D48" s="60"/>
      <c r="E48" s="60"/>
      <c r="F48" s="60"/>
      <c r="G48" s="60"/>
      <c r="H48" s="60"/>
      <c r="I48" s="60"/>
      <c r="J48" s="61"/>
    </row>
    <row r="49" spans="1:12" ht="4.5" customHeight="1" x14ac:dyDescent="0.25">
      <c r="A49" s="32"/>
      <c r="B49" s="39"/>
      <c r="C49" s="39"/>
      <c r="D49" s="39"/>
      <c r="E49" s="39"/>
      <c r="F49" s="39"/>
      <c r="G49" s="39"/>
      <c r="H49" s="39"/>
      <c r="I49" s="39"/>
      <c r="J49" s="40"/>
    </row>
    <row r="50" spans="1:12" ht="15.75" x14ac:dyDescent="0.25">
      <c r="A50" s="46" t="s">
        <v>14</v>
      </c>
      <c r="B50" s="47"/>
      <c r="C50" s="47"/>
      <c r="D50" s="47"/>
      <c r="E50" s="47"/>
      <c r="F50" s="47"/>
      <c r="G50" s="47"/>
      <c r="H50" s="47"/>
      <c r="I50" s="47"/>
      <c r="J50" s="48"/>
    </row>
    <row r="51" spans="1:12" ht="29.25" customHeight="1" x14ac:dyDescent="0.25">
      <c r="A51" s="4" t="s">
        <v>15</v>
      </c>
      <c r="B51" s="42" t="s">
        <v>62</v>
      </c>
      <c r="C51" s="42"/>
      <c r="D51" s="42"/>
      <c r="E51" s="42"/>
      <c r="F51" s="42"/>
      <c r="G51" s="42"/>
      <c r="H51" s="42"/>
      <c r="I51" s="42"/>
      <c r="J51" s="43"/>
    </row>
    <row r="52" spans="1:12" ht="73.5" customHeight="1" x14ac:dyDescent="0.25">
      <c r="A52" s="8" t="s">
        <v>16</v>
      </c>
      <c r="B52" s="42" t="s">
        <v>63</v>
      </c>
      <c r="C52" s="42"/>
      <c r="D52" s="42"/>
      <c r="E52" s="42"/>
      <c r="F52" s="42"/>
      <c r="G52" s="42"/>
      <c r="H52" s="42"/>
      <c r="I52" s="42"/>
      <c r="J52" s="43"/>
    </row>
    <row r="53" spans="1:12" ht="34.5" customHeight="1" x14ac:dyDescent="0.25">
      <c r="A53" s="8" t="s">
        <v>17</v>
      </c>
      <c r="B53" s="42" t="s">
        <v>64</v>
      </c>
      <c r="C53" s="42"/>
      <c r="D53" s="42"/>
      <c r="E53" s="42"/>
      <c r="F53" s="42"/>
      <c r="G53" s="42"/>
      <c r="H53" s="42"/>
      <c r="I53" s="42"/>
      <c r="J53" s="43"/>
    </row>
    <row r="54" spans="1:12" ht="63" customHeight="1" x14ac:dyDescent="0.25">
      <c r="A54" s="8" t="s">
        <v>38</v>
      </c>
      <c r="B54" s="42" t="s">
        <v>65</v>
      </c>
      <c r="C54" s="42"/>
      <c r="D54" s="42"/>
      <c r="E54" s="42"/>
      <c r="F54" s="42"/>
      <c r="G54" s="42"/>
      <c r="H54" s="42"/>
      <c r="I54" s="42"/>
      <c r="J54" s="43"/>
      <c r="K54" s="1"/>
    </row>
    <row r="55" spans="1:12" ht="15.75" x14ac:dyDescent="0.25">
      <c r="A55" s="46" t="s">
        <v>18</v>
      </c>
      <c r="B55" s="47"/>
      <c r="C55" s="47"/>
      <c r="D55" s="47"/>
      <c r="E55" s="47"/>
      <c r="F55" s="47"/>
      <c r="G55" s="47"/>
      <c r="H55" s="47"/>
      <c r="I55" s="47"/>
      <c r="J55" s="48"/>
    </row>
    <row r="56" spans="1:12" ht="15.75" x14ac:dyDescent="0.25">
      <c r="A56" s="49" t="s">
        <v>19</v>
      </c>
      <c r="B56" s="50"/>
      <c r="C56" s="50"/>
      <c r="D56" s="50"/>
      <c r="E56" s="50"/>
      <c r="F56" s="50"/>
      <c r="G56" s="50"/>
      <c r="H56" s="50"/>
      <c r="I56" s="50"/>
      <c r="J56" s="51"/>
      <c r="K56" s="1"/>
    </row>
    <row r="57" spans="1:12" ht="15" customHeight="1" x14ac:dyDescent="0.25">
      <c r="A57" s="62" t="s">
        <v>20</v>
      </c>
      <c r="B57" s="63"/>
      <c r="C57" s="64" t="s">
        <v>21</v>
      </c>
      <c r="D57" s="65"/>
      <c r="E57" s="65"/>
      <c r="F57" s="65" t="s">
        <v>22</v>
      </c>
      <c r="G57" s="65"/>
      <c r="H57" s="63"/>
      <c r="I57" s="64" t="s">
        <v>23</v>
      </c>
      <c r="J57" s="66"/>
    </row>
    <row r="58" spans="1:12" x14ac:dyDescent="0.25">
      <c r="A58" s="74">
        <v>116141000</v>
      </c>
      <c r="B58" s="75"/>
      <c r="C58" s="76">
        <v>115341000</v>
      </c>
      <c r="D58" s="77"/>
      <c r="E58" s="78"/>
      <c r="F58" s="69">
        <v>37327168.119999997</v>
      </c>
      <c r="G58" s="70"/>
      <c r="H58" s="68"/>
      <c r="I58" s="71">
        <f>IF(F58&gt;0,F58/C58,0)</f>
        <v>0.32362445375018423</v>
      </c>
      <c r="J58" s="72"/>
    </row>
    <row r="59" spans="1:12" ht="15.75" x14ac:dyDescent="0.25">
      <c r="A59" s="49" t="s">
        <v>24</v>
      </c>
      <c r="B59" s="50"/>
      <c r="C59" s="50"/>
      <c r="D59" s="50"/>
      <c r="E59" s="50"/>
      <c r="F59" s="50"/>
      <c r="G59" s="50"/>
      <c r="H59" s="50"/>
      <c r="I59" s="50"/>
      <c r="J59" s="51"/>
      <c r="K59" s="1"/>
    </row>
    <row r="60" spans="1:12" x14ac:dyDescent="0.25">
      <c r="A60" s="5"/>
      <c r="B60"/>
      <c r="C60" s="52" t="s">
        <v>48</v>
      </c>
      <c r="D60" s="53"/>
      <c r="E60" s="52" t="s">
        <v>74</v>
      </c>
      <c r="F60" s="53"/>
      <c r="G60" s="52" t="s">
        <v>75</v>
      </c>
      <c r="H60" s="52"/>
      <c r="I60" s="52" t="s">
        <v>25</v>
      </c>
      <c r="J60" s="54"/>
    </row>
    <row r="61" spans="1:12" ht="38.25" x14ac:dyDescent="0.25">
      <c r="A61" s="9" t="s">
        <v>26</v>
      </c>
      <c r="B61" s="10" t="s">
        <v>27</v>
      </c>
      <c r="C61" s="10" t="s">
        <v>39</v>
      </c>
      <c r="D61" s="10" t="s">
        <v>40</v>
      </c>
      <c r="E61" s="10" t="s">
        <v>42</v>
      </c>
      <c r="F61" s="10" t="s">
        <v>43</v>
      </c>
      <c r="G61" s="10" t="s">
        <v>44</v>
      </c>
      <c r="H61" s="10" t="s">
        <v>45</v>
      </c>
      <c r="I61" s="10" t="s">
        <v>46</v>
      </c>
      <c r="J61" s="11" t="s">
        <v>47</v>
      </c>
      <c r="L61" s="36"/>
    </row>
    <row r="62" spans="1:12" ht="72" x14ac:dyDescent="0.25">
      <c r="A62" s="12" t="s">
        <v>76</v>
      </c>
      <c r="B62" s="34"/>
      <c r="C62" s="35">
        <v>2077</v>
      </c>
      <c r="D62" s="14">
        <v>4900000</v>
      </c>
      <c r="E62" s="35">
        <v>1350</v>
      </c>
      <c r="F62" s="35">
        <v>1645000</v>
      </c>
      <c r="G62" s="35">
        <v>325</v>
      </c>
      <c r="H62" s="35">
        <v>115260.4</v>
      </c>
      <c r="I62" s="15">
        <f t="shared" ref="I62:J67" si="1">IF(G62&gt;0,G62/C62,0)</f>
        <v>0.15647568608570053</v>
      </c>
      <c r="J62" s="16">
        <f t="shared" si="1"/>
        <v>2.3522530612244897E-2</v>
      </c>
    </row>
    <row r="63" spans="1:12" ht="60" x14ac:dyDescent="0.25">
      <c r="A63" s="17" t="s">
        <v>77</v>
      </c>
      <c r="B63" s="34"/>
      <c r="C63" s="35">
        <v>1087</v>
      </c>
      <c r="D63" s="19">
        <v>23606000</v>
      </c>
      <c r="E63" s="35">
        <v>660</v>
      </c>
      <c r="F63" s="35">
        <f>8262100+7081800</f>
        <v>15343900</v>
      </c>
      <c r="G63" s="35">
        <v>692</v>
      </c>
      <c r="H63" s="35">
        <f>1280225.6+1926499.76</f>
        <v>3206725.3600000003</v>
      </c>
      <c r="I63" s="15">
        <f t="shared" si="1"/>
        <v>0.63661453541858326</v>
      </c>
      <c r="J63" s="16">
        <f t="shared" si="1"/>
        <v>0.13584365669744983</v>
      </c>
    </row>
    <row r="64" spans="1:12" ht="96" x14ac:dyDescent="0.25">
      <c r="A64" s="17" t="s">
        <v>78</v>
      </c>
      <c r="B64" s="34"/>
      <c r="C64" s="35">
        <v>422</v>
      </c>
      <c r="D64" s="19">
        <v>57805000</v>
      </c>
      <c r="E64" s="35">
        <v>300</v>
      </c>
      <c r="F64" s="35">
        <f>20231750+17341500</f>
        <v>37573250</v>
      </c>
      <c r="G64" s="35">
        <v>105</v>
      </c>
      <c r="H64" s="35">
        <f>5635602.48+1734148.69</f>
        <v>7369751.1699999999</v>
      </c>
      <c r="I64" s="15">
        <f t="shared" si="1"/>
        <v>0.24881516587677724</v>
      </c>
      <c r="J64" s="16">
        <f t="shared" si="1"/>
        <v>0.12749331666810829</v>
      </c>
    </row>
    <row r="65" spans="1:11" ht="84" x14ac:dyDescent="0.25">
      <c r="A65" s="17" t="s">
        <v>79</v>
      </c>
      <c r="B65" s="34"/>
      <c r="C65" s="35">
        <v>73</v>
      </c>
      <c r="D65" s="19">
        <v>800000</v>
      </c>
      <c r="E65" s="35">
        <v>47</v>
      </c>
      <c r="F65" s="35">
        <f>240000+280000</f>
        <v>520000</v>
      </c>
      <c r="G65" s="35">
        <v>221</v>
      </c>
      <c r="H65" s="35">
        <v>97680.4</v>
      </c>
      <c r="I65" s="15">
        <f t="shared" si="1"/>
        <v>3.0273972602739727</v>
      </c>
      <c r="J65" s="16">
        <f t="shared" si="1"/>
        <v>0.12210049999999999</v>
      </c>
    </row>
    <row r="66" spans="1:11" ht="72" x14ac:dyDescent="0.25">
      <c r="A66" s="17" t="s">
        <v>80</v>
      </c>
      <c r="B66" s="13"/>
      <c r="C66" s="35">
        <v>6840</v>
      </c>
      <c r="D66" s="19">
        <v>2300000</v>
      </c>
      <c r="E66" s="35">
        <f>2394+2052</f>
        <v>4446</v>
      </c>
      <c r="F66" s="14">
        <f>805000+690000</f>
        <v>1495000</v>
      </c>
      <c r="G66" s="35">
        <f>4038+4137</f>
        <v>8175</v>
      </c>
      <c r="H66" s="14">
        <v>84994.4</v>
      </c>
      <c r="I66" s="15">
        <f t="shared" si="1"/>
        <v>1.1951754385964912</v>
      </c>
      <c r="J66" s="16">
        <f>IF(H66&gt;0,H66/D66,0)</f>
        <v>3.6954086956521734E-2</v>
      </c>
    </row>
    <row r="67" spans="1:11" ht="84" x14ac:dyDescent="0.25">
      <c r="A67" s="17" t="s">
        <v>81</v>
      </c>
      <c r="B67" s="18"/>
      <c r="C67" s="35">
        <v>400</v>
      </c>
      <c r="D67" s="19">
        <v>26730000</v>
      </c>
      <c r="E67" s="35">
        <f>140+120</f>
        <v>260</v>
      </c>
      <c r="F67" s="19">
        <f>9355500+8019000</f>
        <v>17374500</v>
      </c>
      <c r="G67" s="35">
        <v>0</v>
      </c>
      <c r="H67" s="19">
        <f>3050012.52+3481371.45</f>
        <v>6531383.9700000007</v>
      </c>
      <c r="I67" s="15">
        <f t="shared" si="1"/>
        <v>0</v>
      </c>
      <c r="J67" s="16">
        <f>IF(H67&gt;0,H67/D67,0)</f>
        <v>0.24434657575757579</v>
      </c>
    </row>
    <row r="68" spans="1:11" ht="15.75" x14ac:dyDescent="0.25">
      <c r="A68" s="46" t="s">
        <v>28</v>
      </c>
      <c r="B68" s="47"/>
      <c r="C68" s="47"/>
      <c r="D68" s="47"/>
      <c r="E68" s="47"/>
      <c r="F68" s="47"/>
      <c r="G68" s="47"/>
      <c r="H68" s="47"/>
      <c r="I68" s="47"/>
      <c r="J68" s="48"/>
    </row>
    <row r="69" spans="1:11" ht="15.75" x14ac:dyDescent="0.25">
      <c r="A69" s="49" t="s">
        <v>29</v>
      </c>
      <c r="B69" s="50"/>
      <c r="C69" s="50"/>
      <c r="D69" s="50"/>
      <c r="E69" s="50"/>
      <c r="F69" s="50"/>
      <c r="G69" s="50"/>
      <c r="H69" s="50"/>
      <c r="I69" s="50"/>
      <c r="J69" s="51"/>
      <c r="K69" s="1"/>
    </row>
    <row r="70" spans="1:11" ht="15" customHeight="1" x14ac:dyDescent="0.25">
      <c r="A70" s="20" t="s">
        <v>30</v>
      </c>
      <c r="B70" s="42" t="s">
        <v>76</v>
      </c>
      <c r="C70" s="42"/>
      <c r="D70" s="42"/>
      <c r="E70" s="42"/>
      <c r="F70" s="42"/>
      <c r="G70" s="42"/>
      <c r="H70" s="42"/>
      <c r="I70" s="42"/>
      <c r="J70" s="43"/>
    </row>
    <row r="71" spans="1:11" ht="30" customHeight="1" x14ac:dyDescent="0.25">
      <c r="A71" s="20" t="s">
        <v>31</v>
      </c>
      <c r="B71" s="42" t="s">
        <v>96</v>
      </c>
      <c r="C71" s="42"/>
      <c r="D71" s="42"/>
      <c r="E71" s="42"/>
      <c r="F71" s="42"/>
      <c r="G71" s="42"/>
      <c r="H71" s="42"/>
      <c r="I71" s="42"/>
      <c r="J71" s="43"/>
    </row>
    <row r="72" spans="1:11" ht="59.25" customHeight="1" x14ac:dyDescent="0.25">
      <c r="A72" s="20" t="s">
        <v>32</v>
      </c>
      <c r="B72" s="42" t="s">
        <v>102</v>
      </c>
      <c r="C72" s="42"/>
      <c r="D72" s="42"/>
      <c r="E72" s="42"/>
      <c r="F72" s="42"/>
      <c r="G72" s="42"/>
      <c r="H72" s="42"/>
      <c r="I72" s="42"/>
      <c r="J72" s="43"/>
    </row>
    <row r="73" spans="1:11" ht="30" customHeight="1" x14ac:dyDescent="0.25">
      <c r="A73" s="20" t="s">
        <v>33</v>
      </c>
      <c r="B73" s="42" t="s">
        <v>116</v>
      </c>
      <c r="C73" s="42"/>
      <c r="D73" s="42"/>
      <c r="E73" s="42"/>
      <c r="F73" s="42"/>
      <c r="G73" s="42"/>
      <c r="H73" s="42"/>
      <c r="I73" s="42"/>
      <c r="J73" s="43"/>
    </row>
    <row r="74" spans="1:11" ht="15" customHeight="1" x14ac:dyDescent="0.25">
      <c r="A74" s="20" t="s">
        <v>30</v>
      </c>
      <c r="B74" s="42" t="s">
        <v>77</v>
      </c>
      <c r="C74" s="42"/>
      <c r="D74" s="42"/>
      <c r="E74" s="42"/>
      <c r="F74" s="42"/>
      <c r="G74" s="42"/>
      <c r="H74" s="42"/>
      <c r="I74" s="42"/>
      <c r="J74" s="43"/>
    </row>
    <row r="75" spans="1:11" ht="30" customHeight="1" x14ac:dyDescent="0.25">
      <c r="A75" s="20" t="s">
        <v>31</v>
      </c>
      <c r="B75" s="42" t="s">
        <v>97</v>
      </c>
      <c r="C75" s="42"/>
      <c r="D75" s="42"/>
      <c r="E75" s="42"/>
      <c r="F75" s="42"/>
      <c r="G75" s="42"/>
      <c r="H75" s="42"/>
      <c r="I75" s="42"/>
      <c r="J75" s="43"/>
    </row>
    <row r="76" spans="1:11" x14ac:dyDescent="0.25">
      <c r="A76" s="20" t="s">
        <v>32</v>
      </c>
      <c r="B76" s="44"/>
      <c r="C76" s="44"/>
      <c r="D76" s="44"/>
      <c r="E76" s="44"/>
      <c r="F76" s="44"/>
      <c r="G76" s="44"/>
      <c r="H76" s="44"/>
      <c r="I76" s="44"/>
      <c r="J76" s="45"/>
    </row>
    <row r="77" spans="1:11" ht="30" x14ac:dyDescent="0.25">
      <c r="A77" s="20" t="s">
        <v>33</v>
      </c>
      <c r="B77" s="42" t="s">
        <v>103</v>
      </c>
      <c r="C77" s="42"/>
      <c r="D77" s="42"/>
      <c r="E77" s="42"/>
      <c r="F77" s="42"/>
      <c r="G77" s="42"/>
      <c r="H77" s="42"/>
      <c r="I77" s="42"/>
      <c r="J77" s="43"/>
    </row>
    <row r="78" spans="1:11" ht="15" customHeight="1" x14ac:dyDescent="0.25">
      <c r="A78" s="20" t="s">
        <v>30</v>
      </c>
      <c r="B78" s="42" t="s">
        <v>78</v>
      </c>
      <c r="C78" s="42"/>
      <c r="D78" s="42"/>
      <c r="E78" s="42"/>
      <c r="F78" s="42"/>
      <c r="G78" s="42"/>
      <c r="H78" s="42"/>
      <c r="I78" s="42"/>
      <c r="J78" s="43"/>
    </row>
    <row r="79" spans="1:11" ht="30" customHeight="1" x14ac:dyDescent="0.25">
      <c r="A79" s="20" t="s">
        <v>31</v>
      </c>
      <c r="B79" s="42" t="s">
        <v>98</v>
      </c>
      <c r="C79" s="42"/>
      <c r="D79" s="42"/>
      <c r="E79" s="42"/>
      <c r="F79" s="42"/>
      <c r="G79" s="42"/>
      <c r="H79" s="42"/>
      <c r="I79" s="42"/>
      <c r="J79" s="43"/>
    </row>
    <row r="80" spans="1:11" ht="69" customHeight="1" x14ac:dyDescent="0.25">
      <c r="A80" s="20" t="s">
        <v>32</v>
      </c>
      <c r="B80" s="42" t="s">
        <v>111</v>
      </c>
      <c r="C80" s="42"/>
      <c r="D80" s="42"/>
      <c r="E80" s="42"/>
      <c r="F80" s="42"/>
      <c r="G80" s="42"/>
      <c r="H80" s="42"/>
      <c r="I80" s="42"/>
      <c r="J80" s="43"/>
    </row>
    <row r="81" spans="1:11" ht="30" x14ac:dyDescent="0.25">
      <c r="A81" s="20" t="s">
        <v>33</v>
      </c>
      <c r="B81" s="44"/>
      <c r="C81" s="44"/>
      <c r="D81" s="44"/>
      <c r="E81" s="44"/>
      <c r="F81" s="44"/>
      <c r="G81" s="44"/>
      <c r="H81" s="44"/>
      <c r="I81" s="44"/>
      <c r="J81" s="45"/>
    </row>
    <row r="82" spans="1:11" ht="15" customHeight="1" x14ac:dyDescent="0.25">
      <c r="A82" s="20" t="s">
        <v>30</v>
      </c>
      <c r="B82" s="42" t="s">
        <v>79</v>
      </c>
      <c r="C82" s="42"/>
      <c r="D82" s="42"/>
      <c r="E82" s="42"/>
      <c r="F82" s="42"/>
      <c r="G82" s="42"/>
      <c r="H82" s="42"/>
      <c r="I82" s="42"/>
      <c r="J82" s="43"/>
    </row>
    <row r="83" spans="1:11" ht="30" customHeight="1" x14ac:dyDescent="0.25">
      <c r="A83" s="20" t="s">
        <v>31</v>
      </c>
      <c r="B83" s="42" t="s">
        <v>99</v>
      </c>
      <c r="C83" s="42"/>
      <c r="D83" s="42"/>
      <c r="E83" s="42"/>
      <c r="F83" s="42"/>
      <c r="G83" s="42"/>
      <c r="H83" s="42"/>
      <c r="I83" s="42"/>
      <c r="J83" s="43"/>
    </row>
    <row r="84" spans="1:11" ht="40.5" customHeight="1" x14ac:dyDescent="0.25">
      <c r="A84" s="20" t="s">
        <v>32</v>
      </c>
      <c r="B84" s="42" t="s">
        <v>104</v>
      </c>
      <c r="C84" s="42"/>
      <c r="D84" s="42"/>
      <c r="E84" s="42"/>
      <c r="F84" s="42"/>
      <c r="G84" s="42"/>
      <c r="H84" s="42"/>
      <c r="I84" s="42"/>
      <c r="J84" s="43"/>
    </row>
    <row r="85" spans="1:11" ht="30" x14ac:dyDescent="0.25">
      <c r="A85" s="20" t="s">
        <v>33</v>
      </c>
      <c r="B85" s="42" t="s">
        <v>118</v>
      </c>
      <c r="C85" s="42"/>
      <c r="D85" s="42"/>
      <c r="E85" s="42"/>
      <c r="F85" s="42"/>
      <c r="G85" s="42"/>
      <c r="H85" s="42"/>
      <c r="I85" s="42"/>
      <c r="J85" s="43"/>
    </row>
    <row r="86" spans="1:11" ht="29.25" customHeight="1" x14ac:dyDescent="0.25">
      <c r="A86" s="20" t="s">
        <v>30</v>
      </c>
      <c r="B86" s="42" t="s">
        <v>80</v>
      </c>
      <c r="C86" s="42"/>
      <c r="D86" s="42"/>
      <c r="E86" s="42"/>
      <c r="F86" s="42"/>
      <c r="G86" s="42"/>
      <c r="H86" s="42"/>
      <c r="I86" s="42"/>
      <c r="J86" s="43"/>
    </row>
    <row r="87" spans="1:11" ht="30" customHeight="1" x14ac:dyDescent="0.25">
      <c r="A87" s="20" t="s">
        <v>31</v>
      </c>
      <c r="B87" s="42" t="s">
        <v>100</v>
      </c>
      <c r="C87" s="42"/>
      <c r="D87" s="42"/>
      <c r="E87" s="42"/>
      <c r="F87" s="42"/>
      <c r="G87" s="42"/>
      <c r="H87" s="42"/>
      <c r="I87" s="42"/>
      <c r="J87" s="43"/>
    </row>
    <row r="88" spans="1:11" ht="39" customHeight="1" x14ac:dyDescent="0.25">
      <c r="A88" s="20" t="s">
        <v>32</v>
      </c>
      <c r="B88" s="42" t="s">
        <v>105</v>
      </c>
      <c r="C88" s="42"/>
      <c r="D88" s="42"/>
      <c r="E88" s="42"/>
      <c r="F88" s="42"/>
      <c r="G88" s="42"/>
      <c r="H88" s="42"/>
      <c r="I88" s="42"/>
      <c r="J88" s="43"/>
    </row>
    <row r="89" spans="1:11" ht="30" x14ac:dyDescent="0.25">
      <c r="A89" s="20" t="s">
        <v>33</v>
      </c>
      <c r="B89" s="42" t="s">
        <v>118</v>
      </c>
      <c r="C89" s="42"/>
      <c r="D89" s="42"/>
      <c r="E89" s="42"/>
      <c r="F89" s="42"/>
      <c r="G89" s="42"/>
      <c r="H89" s="42"/>
      <c r="I89" s="42"/>
      <c r="J89" s="43"/>
    </row>
    <row r="90" spans="1:11" ht="15" customHeight="1" x14ac:dyDescent="0.25">
      <c r="A90" s="20" t="s">
        <v>30</v>
      </c>
      <c r="B90" s="42" t="s">
        <v>81</v>
      </c>
      <c r="C90" s="42"/>
      <c r="D90" s="42"/>
      <c r="E90" s="42"/>
      <c r="F90" s="42"/>
      <c r="G90" s="42"/>
      <c r="H90" s="42"/>
      <c r="I90" s="42"/>
      <c r="J90" s="43"/>
    </row>
    <row r="91" spans="1:11" ht="30" customHeight="1" x14ac:dyDescent="0.25">
      <c r="A91" s="20" t="s">
        <v>31</v>
      </c>
      <c r="B91" s="42" t="s">
        <v>101</v>
      </c>
      <c r="C91" s="42"/>
      <c r="D91" s="42"/>
      <c r="E91" s="42"/>
      <c r="F91" s="42"/>
      <c r="G91" s="42"/>
      <c r="H91" s="42"/>
      <c r="I91" s="42"/>
      <c r="J91" s="43"/>
    </row>
    <row r="92" spans="1:11" ht="42" customHeight="1" x14ac:dyDescent="0.25">
      <c r="A92" s="20" t="s">
        <v>32</v>
      </c>
      <c r="B92" s="42" t="s">
        <v>117</v>
      </c>
      <c r="C92" s="42"/>
      <c r="D92" s="42"/>
      <c r="E92" s="42"/>
      <c r="F92" s="42"/>
      <c r="G92" s="42"/>
      <c r="H92" s="42"/>
      <c r="I92" s="42"/>
      <c r="J92" s="43"/>
    </row>
    <row r="93" spans="1:11" ht="30" customHeight="1" x14ac:dyDescent="0.25">
      <c r="A93" s="20" t="s">
        <v>33</v>
      </c>
      <c r="B93" s="42" t="s">
        <v>119</v>
      </c>
      <c r="C93" s="42"/>
      <c r="D93" s="42"/>
      <c r="E93" s="42"/>
      <c r="F93" s="42"/>
      <c r="G93" s="42"/>
      <c r="H93" s="42"/>
      <c r="I93" s="42"/>
      <c r="J93" s="43"/>
    </row>
    <row r="94" spans="1:11" ht="15.75" x14ac:dyDescent="0.25">
      <c r="A94" s="46" t="s">
        <v>34</v>
      </c>
      <c r="B94" s="47"/>
      <c r="C94" s="47"/>
      <c r="D94" s="47"/>
      <c r="E94" s="47"/>
      <c r="F94" s="47"/>
      <c r="G94" s="47"/>
      <c r="H94" s="47"/>
      <c r="I94" s="47"/>
      <c r="J94" s="48"/>
    </row>
    <row r="95" spans="1:11" ht="15.75" x14ac:dyDescent="0.25">
      <c r="A95" s="56" t="s">
        <v>35</v>
      </c>
      <c r="B95" s="73"/>
      <c r="C95" s="73"/>
      <c r="D95" s="73"/>
      <c r="E95" s="73"/>
      <c r="F95" s="73"/>
      <c r="G95" s="73"/>
      <c r="H95" s="73"/>
      <c r="I95" s="73"/>
      <c r="J95" s="58"/>
      <c r="K95" s="1"/>
    </row>
    <row r="96" spans="1:11" ht="27.75" customHeight="1" x14ac:dyDescent="0.25">
      <c r="A96" s="59" t="s">
        <v>114</v>
      </c>
      <c r="B96" s="60"/>
      <c r="C96" s="60"/>
      <c r="D96" s="60"/>
      <c r="E96" s="60"/>
      <c r="F96" s="60"/>
      <c r="G96" s="60"/>
      <c r="H96" s="60"/>
      <c r="I96" s="60"/>
      <c r="J96" s="61"/>
    </row>
    <row r="97" spans="1:14" ht="6.75" customHeight="1" x14ac:dyDescent="0.25">
      <c r="A97" s="32"/>
      <c r="B97" s="39"/>
      <c r="C97" s="39"/>
      <c r="D97" s="39"/>
      <c r="E97" s="39"/>
      <c r="F97" s="39"/>
      <c r="G97" s="39"/>
      <c r="H97" s="39"/>
      <c r="I97" s="39"/>
      <c r="J97" s="40"/>
    </row>
    <row r="98" spans="1:14" ht="15.75" x14ac:dyDescent="0.25">
      <c r="A98" s="46" t="s">
        <v>14</v>
      </c>
      <c r="B98" s="47"/>
      <c r="C98" s="47"/>
      <c r="D98" s="47"/>
      <c r="E98" s="47"/>
      <c r="F98" s="47"/>
      <c r="G98" s="47"/>
      <c r="H98" s="47"/>
      <c r="I98" s="47"/>
      <c r="J98" s="48"/>
    </row>
    <row r="99" spans="1:14" x14ac:dyDescent="0.25">
      <c r="A99" s="4" t="s">
        <v>15</v>
      </c>
      <c r="B99" s="42" t="s">
        <v>66</v>
      </c>
      <c r="C99" s="42"/>
      <c r="D99" s="42"/>
      <c r="E99" s="42"/>
      <c r="F99" s="42"/>
      <c r="G99" s="42"/>
      <c r="H99" s="42"/>
      <c r="I99" s="42"/>
      <c r="J99" s="43"/>
    </row>
    <row r="100" spans="1:14" ht="49.5" customHeight="1" x14ac:dyDescent="0.25">
      <c r="A100" s="8" t="s">
        <v>16</v>
      </c>
      <c r="B100" s="42" t="s">
        <v>67</v>
      </c>
      <c r="C100" s="42"/>
      <c r="D100" s="42"/>
      <c r="E100" s="42"/>
      <c r="F100" s="42"/>
      <c r="G100" s="42"/>
      <c r="H100" s="42"/>
      <c r="I100" s="42"/>
      <c r="J100" s="43"/>
    </row>
    <row r="101" spans="1:14" ht="48" customHeight="1" x14ac:dyDescent="0.25">
      <c r="A101" s="8" t="s">
        <v>17</v>
      </c>
      <c r="B101" s="42" t="s">
        <v>68</v>
      </c>
      <c r="C101" s="42"/>
      <c r="D101" s="42"/>
      <c r="E101" s="42"/>
      <c r="F101" s="42"/>
      <c r="G101" s="42"/>
      <c r="H101" s="42"/>
      <c r="I101" s="42"/>
      <c r="J101" s="43"/>
    </row>
    <row r="102" spans="1:14" ht="45.75" customHeight="1" x14ac:dyDescent="0.25">
      <c r="A102" s="8" t="s">
        <v>38</v>
      </c>
      <c r="B102" s="42" t="s">
        <v>69</v>
      </c>
      <c r="C102" s="42"/>
      <c r="D102" s="42"/>
      <c r="E102" s="42"/>
      <c r="F102" s="42"/>
      <c r="G102" s="42"/>
      <c r="H102" s="42"/>
      <c r="I102" s="42"/>
      <c r="J102" s="43"/>
    </row>
    <row r="103" spans="1:14" ht="15.75" x14ac:dyDescent="0.25">
      <c r="A103" s="46" t="s">
        <v>18</v>
      </c>
      <c r="B103" s="47"/>
      <c r="C103" s="47"/>
      <c r="D103" s="47"/>
      <c r="E103" s="47"/>
      <c r="F103" s="47"/>
      <c r="G103" s="47"/>
      <c r="H103" s="47"/>
      <c r="I103" s="47"/>
      <c r="J103" s="48"/>
    </row>
    <row r="104" spans="1:14" ht="15.75" x14ac:dyDescent="0.25">
      <c r="A104" s="49" t="s">
        <v>19</v>
      </c>
      <c r="B104" s="50"/>
      <c r="C104" s="50"/>
      <c r="D104" s="50"/>
      <c r="E104" s="50"/>
      <c r="F104" s="50"/>
      <c r="G104" s="50"/>
      <c r="H104" s="50"/>
      <c r="I104" s="50"/>
      <c r="J104" s="51"/>
    </row>
    <row r="105" spans="1:14" x14ac:dyDescent="0.25">
      <c r="A105" s="62" t="s">
        <v>20</v>
      </c>
      <c r="B105" s="63"/>
      <c r="C105" s="64" t="s">
        <v>21</v>
      </c>
      <c r="D105" s="65"/>
      <c r="E105" s="65"/>
      <c r="F105" s="65" t="s">
        <v>22</v>
      </c>
      <c r="G105" s="65"/>
      <c r="H105" s="63"/>
      <c r="I105" s="64" t="s">
        <v>23</v>
      </c>
      <c r="J105" s="66"/>
    </row>
    <row r="106" spans="1:14" x14ac:dyDescent="0.25">
      <c r="A106" s="67">
        <v>553842680</v>
      </c>
      <c r="B106" s="68"/>
      <c r="C106" s="69">
        <v>752093841</v>
      </c>
      <c r="D106" s="70"/>
      <c r="E106" s="68"/>
      <c r="F106" s="69">
        <v>226799146.28</v>
      </c>
      <c r="G106" s="70"/>
      <c r="H106" s="68"/>
      <c r="I106" s="71">
        <f>IF(F106&gt;0,F106/C106,0)</f>
        <v>0.3015569785526272</v>
      </c>
      <c r="J106" s="72"/>
    </row>
    <row r="107" spans="1:14" ht="15.75" x14ac:dyDescent="0.25">
      <c r="A107" s="49" t="s">
        <v>24</v>
      </c>
      <c r="B107" s="50"/>
      <c r="C107" s="50"/>
      <c r="D107" s="50"/>
      <c r="E107" s="50"/>
      <c r="F107" s="50"/>
      <c r="G107" s="50"/>
      <c r="H107" s="50"/>
      <c r="I107" s="50"/>
      <c r="J107" s="51"/>
    </row>
    <row r="108" spans="1:14" x14ac:dyDescent="0.25">
      <c r="A108" s="5"/>
      <c r="B108"/>
      <c r="C108" s="52" t="s">
        <v>48</v>
      </c>
      <c r="D108" s="53"/>
      <c r="E108" s="52" t="s">
        <v>74</v>
      </c>
      <c r="F108" s="53"/>
      <c r="G108" s="52" t="s">
        <v>75</v>
      </c>
      <c r="H108" s="52"/>
      <c r="I108" s="52" t="s">
        <v>25</v>
      </c>
      <c r="J108" s="54"/>
    </row>
    <row r="109" spans="1:14" ht="38.25" x14ac:dyDescent="0.25">
      <c r="A109" s="9" t="s">
        <v>26</v>
      </c>
      <c r="B109" s="10" t="s">
        <v>27</v>
      </c>
      <c r="C109" s="10" t="s">
        <v>39</v>
      </c>
      <c r="D109" s="10" t="s">
        <v>40</v>
      </c>
      <c r="E109" s="10" t="s">
        <v>42</v>
      </c>
      <c r="F109" s="10" t="s">
        <v>43</v>
      </c>
      <c r="G109" s="10" t="s">
        <v>44</v>
      </c>
      <c r="H109" s="10" t="s">
        <v>45</v>
      </c>
      <c r="I109" s="10" t="s">
        <v>46</v>
      </c>
      <c r="J109" s="11" t="s">
        <v>47</v>
      </c>
      <c r="L109" s="36"/>
      <c r="M109" s="36"/>
      <c r="N109" s="36"/>
    </row>
    <row r="110" spans="1:14" ht="48" x14ac:dyDescent="0.25">
      <c r="A110" s="17" t="s">
        <v>82</v>
      </c>
      <c r="B110" s="34"/>
      <c r="C110" s="35">
        <v>1100</v>
      </c>
      <c r="D110" s="14">
        <v>392030627</v>
      </c>
      <c r="E110" s="35">
        <f>330+385</f>
        <v>715</v>
      </c>
      <c r="F110" s="35">
        <f>117609188+137210719</f>
        <v>254819907</v>
      </c>
      <c r="G110" s="35">
        <f>543+531</f>
        <v>1074</v>
      </c>
      <c r="H110" s="35">
        <f>92573328.37+65176719.07</f>
        <v>157750047.44</v>
      </c>
      <c r="I110" s="15">
        <f>IF(G110&gt;0,G110/C110,0)</f>
        <v>0.97636363636363632</v>
      </c>
      <c r="J110" s="16">
        <f t="shared" ref="I110:J114" si="2">IF(H110&gt;0,H110/D110,0)</f>
        <v>0.40239215146830859</v>
      </c>
    </row>
    <row r="111" spans="1:14" ht="48" x14ac:dyDescent="0.25">
      <c r="A111" s="17" t="s">
        <v>83</v>
      </c>
      <c r="B111" s="34"/>
      <c r="C111" s="35">
        <v>330</v>
      </c>
      <c r="D111" s="19">
        <v>6020000</v>
      </c>
      <c r="E111" s="35">
        <f>264+308</f>
        <v>572</v>
      </c>
      <c r="F111" s="14">
        <f>2107000+1806000</f>
        <v>3913000</v>
      </c>
      <c r="G111" s="35">
        <f>543+196</f>
        <v>739</v>
      </c>
      <c r="H111" s="35">
        <f>361628+196317.88</f>
        <v>557945.88</v>
      </c>
      <c r="I111" s="15">
        <f>IF(G111&gt;0,G111/C111,0)</f>
        <v>2.2393939393939393</v>
      </c>
      <c r="J111" s="16">
        <f t="shared" si="2"/>
        <v>9.2682039867109642E-2</v>
      </c>
    </row>
    <row r="112" spans="1:14" ht="48" x14ac:dyDescent="0.25">
      <c r="A112" s="17" t="s">
        <v>84</v>
      </c>
      <c r="B112" s="34"/>
      <c r="C112" s="35">
        <v>6602</v>
      </c>
      <c r="D112" s="19">
        <v>55944000</v>
      </c>
      <c r="E112" s="35">
        <f>2100+2402</f>
        <v>4502</v>
      </c>
      <c r="F112" s="35">
        <f>19580400+16783200</f>
        <v>36363600</v>
      </c>
      <c r="G112" s="35">
        <f>1759+1518</f>
        <v>3277</v>
      </c>
      <c r="H112" s="35">
        <f>15385762.45+2989791.71</f>
        <v>18375554.16</v>
      </c>
      <c r="I112" s="15">
        <f t="shared" si="2"/>
        <v>0.49636473795819447</v>
      </c>
      <c r="J112" s="16">
        <f t="shared" si="2"/>
        <v>0.32846335907335905</v>
      </c>
    </row>
    <row r="113" spans="1:10" ht="96" x14ac:dyDescent="0.25">
      <c r="A113" s="17" t="s">
        <v>85</v>
      </c>
      <c r="B113" s="13"/>
      <c r="C113" s="35">
        <v>330</v>
      </c>
      <c r="D113" s="19">
        <v>13192526</v>
      </c>
      <c r="E113" s="14">
        <f>115+99</f>
        <v>214</v>
      </c>
      <c r="F113" s="14">
        <f>4617384+3957758</f>
        <v>8575142</v>
      </c>
      <c r="G113" s="35">
        <f>66+115</f>
        <v>181</v>
      </c>
      <c r="H113" s="14">
        <f>132000+239943</f>
        <v>371943</v>
      </c>
      <c r="I113" s="15">
        <f>IF(G113&gt;0,G113/C113,0)</f>
        <v>0.54848484848484846</v>
      </c>
      <c r="J113" s="16">
        <f t="shared" si="2"/>
        <v>2.8193463480761759E-2</v>
      </c>
    </row>
    <row r="114" spans="1:10" ht="48" x14ac:dyDescent="0.25">
      <c r="A114" s="17" t="s">
        <v>86</v>
      </c>
      <c r="B114" s="18"/>
      <c r="C114" s="35">
        <v>75</v>
      </c>
      <c r="D114" s="19">
        <v>80655527</v>
      </c>
      <c r="E114" s="19">
        <f>26+23</f>
        <v>49</v>
      </c>
      <c r="F114" s="19">
        <f>30329434+25996658</f>
        <v>56326092</v>
      </c>
      <c r="G114" s="35">
        <f>18+18</f>
        <v>36</v>
      </c>
      <c r="H114" s="19">
        <f>10449984.53+4804445.54</f>
        <v>15254430.07</v>
      </c>
      <c r="I114" s="15">
        <f>IF(G114&gt;0,G114/C114,0)</f>
        <v>0.48</v>
      </c>
      <c r="J114" s="16">
        <f t="shared" si="2"/>
        <v>0.18913062300119868</v>
      </c>
    </row>
    <row r="115" spans="1:10" ht="15.75" x14ac:dyDescent="0.25">
      <c r="A115" s="46" t="s">
        <v>28</v>
      </c>
      <c r="B115" s="47"/>
      <c r="C115" s="47"/>
      <c r="D115" s="47"/>
      <c r="E115" s="47"/>
      <c r="F115" s="47"/>
      <c r="G115" s="47"/>
      <c r="H115" s="47"/>
      <c r="I115" s="47"/>
      <c r="J115" s="48"/>
    </row>
    <row r="116" spans="1:10" ht="15.75" x14ac:dyDescent="0.25">
      <c r="A116" s="49" t="s">
        <v>29</v>
      </c>
      <c r="B116" s="50"/>
      <c r="C116" s="50"/>
      <c r="D116" s="50"/>
      <c r="E116" s="50"/>
      <c r="F116" s="50"/>
      <c r="G116" s="50"/>
      <c r="H116" s="50"/>
      <c r="I116" s="50"/>
      <c r="J116" s="51"/>
    </row>
    <row r="117" spans="1:10" ht="15" customHeight="1" x14ac:dyDescent="0.25">
      <c r="A117" s="20" t="s">
        <v>30</v>
      </c>
      <c r="B117" s="42" t="s">
        <v>82</v>
      </c>
      <c r="C117" s="42"/>
      <c r="D117" s="42"/>
      <c r="E117" s="42"/>
      <c r="F117" s="42"/>
      <c r="G117" s="42"/>
      <c r="H117" s="42"/>
      <c r="I117" s="42"/>
      <c r="J117" s="43"/>
    </row>
    <row r="118" spans="1:10" ht="30" customHeight="1" x14ac:dyDescent="0.25">
      <c r="A118" s="20" t="s">
        <v>31</v>
      </c>
      <c r="B118" s="42" t="s">
        <v>87</v>
      </c>
      <c r="C118" s="42"/>
      <c r="D118" s="42"/>
      <c r="E118" s="42"/>
      <c r="F118" s="42"/>
      <c r="G118" s="42"/>
      <c r="H118" s="42"/>
      <c r="I118" s="42"/>
      <c r="J118" s="43"/>
    </row>
    <row r="119" spans="1:10" ht="48" customHeight="1" x14ac:dyDescent="0.25">
      <c r="A119" s="20" t="s">
        <v>32</v>
      </c>
      <c r="B119" s="42" t="s">
        <v>133</v>
      </c>
      <c r="C119" s="42"/>
      <c r="D119" s="42"/>
      <c r="E119" s="42"/>
      <c r="F119" s="42"/>
      <c r="G119" s="42"/>
      <c r="H119" s="42"/>
      <c r="I119" s="42"/>
      <c r="J119" s="43"/>
    </row>
    <row r="120" spans="1:10" ht="30" customHeight="1" x14ac:dyDescent="0.25">
      <c r="A120" s="20" t="s">
        <v>33</v>
      </c>
      <c r="B120" s="42" t="s">
        <v>136</v>
      </c>
      <c r="C120" s="42"/>
      <c r="D120" s="42"/>
      <c r="E120" s="42"/>
      <c r="F120" s="42"/>
      <c r="G120" s="42"/>
      <c r="H120" s="42"/>
      <c r="I120" s="42"/>
      <c r="J120" s="43"/>
    </row>
    <row r="121" spans="1:10" ht="15" customHeight="1" x14ac:dyDescent="0.25">
      <c r="A121" s="20" t="s">
        <v>30</v>
      </c>
      <c r="B121" s="42" t="s">
        <v>83</v>
      </c>
      <c r="C121" s="42"/>
      <c r="D121" s="42"/>
      <c r="E121" s="42"/>
      <c r="F121" s="42"/>
      <c r="G121" s="42"/>
      <c r="H121" s="42"/>
      <c r="I121" s="42"/>
      <c r="J121" s="43"/>
    </row>
    <row r="122" spans="1:10" ht="30" customHeight="1" x14ac:dyDescent="0.25">
      <c r="A122" s="20" t="s">
        <v>31</v>
      </c>
      <c r="B122" s="42" t="s">
        <v>88</v>
      </c>
      <c r="C122" s="42"/>
      <c r="D122" s="42"/>
      <c r="E122" s="42"/>
      <c r="F122" s="42"/>
      <c r="G122" s="42"/>
      <c r="H122" s="42"/>
      <c r="I122" s="42"/>
      <c r="J122" s="43"/>
    </row>
    <row r="123" spans="1:10" ht="15" customHeight="1" x14ac:dyDescent="0.25">
      <c r="A123" s="20" t="s">
        <v>32</v>
      </c>
      <c r="B123" s="42" t="s">
        <v>122</v>
      </c>
      <c r="C123" s="42"/>
      <c r="D123" s="42"/>
      <c r="E123" s="42"/>
      <c r="F123" s="42"/>
      <c r="G123" s="42"/>
      <c r="H123" s="42"/>
      <c r="I123" s="42"/>
      <c r="J123" s="43"/>
    </row>
    <row r="124" spans="1:10" ht="30" customHeight="1" x14ac:dyDescent="0.25">
      <c r="A124" s="20" t="s">
        <v>33</v>
      </c>
      <c r="B124" s="42" t="s">
        <v>137</v>
      </c>
      <c r="C124" s="42"/>
      <c r="D124" s="42"/>
      <c r="E124" s="42"/>
      <c r="F124" s="42"/>
      <c r="G124" s="42"/>
      <c r="H124" s="42"/>
      <c r="I124" s="42"/>
      <c r="J124" s="43"/>
    </row>
    <row r="125" spans="1:10" ht="15" customHeight="1" x14ac:dyDescent="0.25">
      <c r="A125" s="20" t="s">
        <v>30</v>
      </c>
      <c r="B125" s="42" t="s">
        <v>84</v>
      </c>
      <c r="C125" s="42"/>
      <c r="D125" s="42"/>
      <c r="E125" s="42"/>
      <c r="F125" s="42"/>
      <c r="G125" s="42"/>
      <c r="H125" s="42"/>
      <c r="I125" s="42"/>
      <c r="J125" s="43"/>
    </row>
    <row r="126" spans="1:10" ht="30" customHeight="1" x14ac:dyDescent="0.25">
      <c r="A126" s="20" t="s">
        <v>31</v>
      </c>
      <c r="B126" s="42" t="s">
        <v>89</v>
      </c>
      <c r="C126" s="42"/>
      <c r="D126" s="42"/>
      <c r="E126" s="42"/>
      <c r="F126" s="42"/>
      <c r="G126" s="42"/>
      <c r="H126" s="42"/>
      <c r="I126" s="42"/>
      <c r="J126" s="43"/>
    </row>
    <row r="127" spans="1:10" ht="30.75" customHeight="1" x14ac:dyDescent="0.25">
      <c r="A127" s="20" t="s">
        <v>32</v>
      </c>
      <c r="B127" s="42" t="s">
        <v>112</v>
      </c>
      <c r="C127" s="42"/>
      <c r="D127" s="42"/>
      <c r="E127" s="42"/>
      <c r="F127" s="42"/>
      <c r="G127" s="42"/>
      <c r="H127" s="42"/>
      <c r="I127" s="42"/>
      <c r="J127" s="43"/>
    </row>
    <row r="128" spans="1:10" ht="30" customHeight="1" x14ac:dyDescent="0.25">
      <c r="A128" s="20" t="s">
        <v>33</v>
      </c>
      <c r="B128" s="42" t="s">
        <v>138</v>
      </c>
      <c r="C128" s="42"/>
      <c r="D128" s="42"/>
      <c r="E128" s="42"/>
      <c r="F128" s="42"/>
      <c r="G128" s="42"/>
      <c r="H128" s="42"/>
      <c r="I128" s="42"/>
      <c r="J128" s="43"/>
    </row>
    <row r="129" spans="1:10" ht="15" customHeight="1" x14ac:dyDescent="0.25">
      <c r="A129" s="20" t="s">
        <v>30</v>
      </c>
      <c r="B129" s="42" t="s">
        <v>85</v>
      </c>
      <c r="C129" s="42"/>
      <c r="D129" s="42"/>
      <c r="E129" s="42"/>
      <c r="F129" s="42"/>
      <c r="G129" s="42"/>
      <c r="H129" s="42"/>
      <c r="I129" s="42"/>
      <c r="J129" s="43"/>
    </row>
    <row r="130" spans="1:10" ht="30" customHeight="1" x14ac:dyDescent="0.25">
      <c r="A130" s="20" t="s">
        <v>31</v>
      </c>
      <c r="B130" s="42" t="s">
        <v>90</v>
      </c>
      <c r="C130" s="42"/>
      <c r="D130" s="42"/>
      <c r="E130" s="42"/>
      <c r="F130" s="42"/>
      <c r="G130" s="42"/>
      <c r="H130" s="42"/>
      <c r="I130" s="42"/>
      <c r="J130" s="43"/>
    </row>
    <row r="131" spans="1:10" ht="33" customHeight="1" x14ac:dyDescent="0.25">
      <c r="A131" s="20" t="s">
        <v>32</v>
      </c>
      <c r="B131" s="42" t="s">
        <v>106</v>
      </c>
      <c r="C131" s="42"/>
      <c r="D131" s="42"/>
      <c r="E131" s="42"/>
      <c r="F131" s="42"/>
      <c r="G131" s="42"/>
      <c r="H131" s="42"/>
      <c r="I131" s="42"/>
      <c r="J131" s="43"/>
    </row>
    <row r="132" spans="1:10" ht="30" customHeight="1" x14ac:dyDescent="0.25">
      <c r="A132" s="20" t="s">
        <v>33</v>
      </c>
      <c r="B132" s="105" t="s">
        <v>132</v>
      </c>
      <c r="C132" s="105"/>
      <c r="D132" s="105"/>
      <c r="E132" s="105"/>
      <c r="F132" s="105"/>
      <c r="G132" s="105"/>
      <c r="H132" s="105"/>
      <c r="I132" s="105"/>
      <c r="J132" s="106"/>
    </row>
    <row r="133" spans="1:10" ht="15" customHeight="1" x14ac:dyDescent="0.25">
      <c r="A133" s="20" t="s">
        <v>30</v>
      </c>
      <c r="B133" s="42" t="s">
        <v>86</v>
      </c>
      <c r="C133" s="42"/>
      <c r="D133" s="42"/>
      <c r="E133" s="42"/>
      <c r="F133" s="42"/>
      <c r="G133" s="42"/>
      <c r="H133" s="42"/>
      <c r="I133" s="42"/>
      <c r="J133" s="43"/>
    </row>
    <row r="134" spans="1:10" ht="30" customHeight="1" x14ac:dyDescent="0.25">
      <c r="A134" s="20" t="s">
        <v>31</v>
      </c>
      <c r="B134" s="42" t="s">
        <v>91</v>
      </c>
      <c r="C134" s="42"/>
      <c r="D134" s="42"/>
      <c r="E134" s="42"/>
      <c r="F134" s="42"/>
      <c r="G134" s="42"/>
      <c r="H134" s="42"/>
      <c r="I134" s="42"/>
      <c r="J134" s="43"/>
    </row>
    <row r="135" spans="1:10" ht="48" customHeight="1" x14ac:dyDescent="0.25">
      <c r="A135" s="20" t="s">
        <v>32</v>
      </c>
      <c r="B135" s="42" t="s">
        <v>131</v>
      </c>
      <c r="C135" s="42"/>
      <c r="D135" s="42"/>
      <c r="E135" s="42"/>
      <c r="F135" s="42"/>
      <c r="G135" s="42"/>
      <c r="H135" s="42"/>
      <c r="I135" s="42"/>
      <c r="J135" s="43"/>
    </row>
    <row r="136" spans="1:10" ht="30" x14ac:dyDescent="0.25">
      <c r="A136" s="20" t="s">
        <v>33</v>
      </c>
      <c r="B136" s="42" t="s">
        <v>130</v>
      </c>
      <c r="C136" s="42"/>
      <c r="D136" s="42"/>
      <c r="E136" s="42"/>
      <c r="F136" s="42"/>
      <c r="G136" s="42"/>
      <c r="H136" s="42"/>
      <c r="I136" s="42"/>
      <c r="J136" s="43"/>
    </row>
    <row r="137" spans="1:10" ht="15.75" x14ac:dyDescent="0.25">
      <c r="A137" s="46" t="s">
        <v>34</v>
      </c>
      <c r="B137" s="55"/>
      <c r="C137" s="55"/>
      <c r="D137" s="55"/>
      <c r="E137" s="55"/>
      <c r="F137" s="55"/>
      <c r="G137" s="55"/>
      <c r="H137" s="55"/>
      <c r="I137" s="55"/>
      <c r="J137" s="48"/>
    </row>
    <row r="138" spans="1:10" ht="15.75" customHeight="1" x14ac:dyDescent="0.25">
      <c r="A138" s="56" t="s">
        <v>35</v>
      </c>
      <c r="B138" s="57"/>
      <c r="C138" s="57"/>
      <c r="D138" s="57"/>
      <c r="E138" s="57"/>
      <c r="F138" s="57"/>
      <c r="G138" s="57"/>
      <c r="H138" s="57"/>
      <c r="I138" s="57"/>
      <c r="J138" s="58"/>
    </row>
    <row r="139" spans="1:10" ht="15" customHeight="1" x14ac:dyDescent="0.25">
      <c r="A139" s="59"/>
      <c r="B139" s="60"/>
      <c r="C139" s="60"/>
      <c r="D139" s="60"/>
      <c r="E139" s="60"/>
      <c r="F139" s="60"/>
      <c r="G139" s="60"/>
      <c r="H139" s="60"/>
      <c r="I139" s="60"/>
      <c r="J139" s="61"/>
    </row>
    <row r="140" spans="1:10" x14ac:dyDescent="0.25">
      <c r="A140" s="41" t="s">
        <v>41</v>
      </c>
      <c r="B140" s="41"/>
      <c r="C140" s="41"/>
      <c r="D140" s="41"/>
      <c r="E140" s="41"/>
      <c r="F140" s="41"/>
      <c r="G140" s="41"/>
      <c r="H140" s="41"/>
      <c r="I140" s="41"/>
      <c r="J140" s="41"/>
    </row>
    <row r="141" spans="1:10" x14ac:dyDescent="0.25">
      <c r="A141" s="38"/>
      <c r="B141" s="38"/>
      <c r="C141" s="38"/>
      <c r="D141" s="38"/>
      <c r="E141" s="38"/>
      <c r="F141" s="38"/>
      <c r="G141" s="38"/>
      <c r="H141" s="38"/>
      <c r="I141" s="38"/>
      <c r="J141" s="38"/>
    </row>
    <row r="142" spans="1:10" x14ac:dyDescent="0.25">
      <c r="A142" s="6" t="s">
        <v>134</v>
      </c>
    </row>
    <row r="143" spans="1:10" x14ac:dyDescent="0.25">
      <c r="A143" s="37" t="s">
        <v>135</v>
      </c>
    </row>
    <row r="144" spans="1:10" x14ac:dyDescent="0.25">
      <c r="A144" s="6" t="s">
        <v>124</v>
      </c>
    </row>
  </sheetData>
  <mergeCells count="150">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58:B58"/>
    <mergeCell ref="C58:E58"/>
    <mergeCell ref="F58:H58"/>
    <mergeCell ref="I58:J58"/>
    <mergeCell ref="A59:J59"/>
    <mergeCell ref="C60:D60"/>
    <mergeCell ref="E60:F60"/>
    <mergeCell ref="G60:H60"/>
    <mergeCell ref="I60:J60"/>
    <mergeCell ref="B74:J74"/>
    <mergeCell ref="B75:J75"/>
    <mergeCell ref="B76:J76"/>
    <mergeCell ref="B77:J77"/>
    <mergeCell ref="B78:J78"/>
    <mergeCell ref="B79:J79"/>
    <mergeCell ref="A68:J68"/>
    <mergeCell ref="A69:J69"/>
    <mergeCell ref="B70:J70"/>
    <mergeCell ref="B71:J71"/>
    <mergeCell ref="B72:J72"/>
    <mergeCell ref="B73:J73"/>
    <mergeCell ref="B86:J86"/>
    <mergeCell ref="B87:J87"/>
    <mergeCell ref="B88:J88"/>
    <mergeCell ref="B89:J89"/>
    <mergeCell ref="B90:J90"/>
    <mergeCell ref="B91:J91"/>
    <mergeCell ref="B80:J80"/>
    <mergeCell ref="B81:J81"/>
    <mergeCell ref="B82:J82"/>
    <mergeCell ref="B83:J83"/>
    <mergeCell ref="B84:J84"/>
    <mergeCell ref="B85:J85"/>
    <mergeCell ref="B99:J99"/>
    <mergeCell ref="B100:J100"/>
    <mergeCell ref="B101:J101"/>
    <mergeCell ref="B102:J102"/>
    <mergeCell ref="A103:J103"/>
    <mergeCell ref="A104:J104"/>
    <mergeCell ref="B92:J92"/>
    <mergeCell ref="B93:J93"/>
    <mergeCell ref="A94:J94"/>
    <mergeCell ref="A95:J95"/>
    <mergeCell ref="A96:J96"/>
    <mergeCell ref="A98:J98"/>
    <mergeCell ref="A107:J107"/>
    <mergeCell ref="C108:D108"/>
    <mergeCell ref="E108:F108"/>
    <mergeCell ref="G108:H108"/>
    <mergeCell ref="I108:J108"/>
    <mergeCell ref="A115:J115"/>
    <mergeCell ref="A105:B105"/>
    <mergeCell ref="C105:E105"/>
    <mergeCell ref="F105:H105"/>
    <mergeCell ref="I105:J105"/>
    <mergeCell ref="A106:B106"/>
    <mergeCell ref="C106:E106"/>
    <mergeCell ref="F106:H106"/>
    <mergeCell ref="I106:J106"/>
    <mergeCell ref="B122:J122"/>
    <mergeCell ref="B123:J123"/>
    <mergeCell ref="B124:J124"/>
    <mergeCell ref="B125:J125"/>
    <mergeCell ref="B126:J126"/>
    <mergeCell ref="B127:J127"/>
    <mergeCell ref="A116:J116"/>
    <mergeCell ref="B117:J117"/>
    <mergeCell ref="B118:J118"/>
    <mergeCell ref="B119:J119"/>
    <mergeCell ref="B120:J120"/>
    <mergeCell ref="B121:J121"/>
    <mergeCell ref="A140:J140"/>
    <mergeCell ref="B134:J134"/>
    <mergeCell ref="B135:J135"/>
    <mergeCell ref="B136:J136"/>
    <mergeCell ref="A137:J137"/>
    <mergeCell ref="A138:J138"/>
    <mergeCell ref="A139:J139"/>
    <mergeCell ref="B128:J128"/>
    <mergeCell ref="B129:J129"/>
    <mergeCell ref="B130:J130"/>
    <mergeCell ref="B131:J131"/>
    <mergeCell ref="B132:J132"/>
    <mergeCell ref="B133:J13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101:J101"/>
    <dataValidation allowBlank="1" showInputMessage="1" showErrorMessage="1" prompt="Nombre del producto" sqref="B38:J38 B86:J87 B117:J117 B129:J129 B125:J125 B121:J121 B133:J133 B34:J34 B42:J42 B82:J83 B78:J79 B74:J75 B70:J70 B90:J91"/>
    <dataValidation allowBlank="1" showInputMessage="1" showErrorMessage="1" prompt="¿En qué consiste el producto? su objetivo" sqref="B39:J39 B71:J71 B118:J118 B130:J130 B126:J126 B122:J122 B134:J134 B35:J35 B43:J43"/>
    <dataValidation allowBlank="1" showInputMessage="1" showErrorMessage="1" prompt="1. Describir lo plasmado en el presupuesto_x000a_2. Describir lo alcanzado en términos financieros y de producción " sqref="B44:J44 B72:J72 B88:J88 B135:J135 B131:J131 B127:J128 B76:J76 B40:J40 B36:J36 B92:J92 B84:J84 B80:J80 B123:J123"/>
    <dataValidation allowBlank="1" showInputMessage="1" showErrorMessage="1" prompt="De existir desvío, explicar razones." sqref="B45:J45 B85:J85 B136:J136 B132:J132 B124:J124 B93:J93 B119:J120 B41:J41 B37:J37 B73:J73 B89:J89 B81:J81 B77:J77"/>
    <dataValidation allowBlank="1" showInputMessage="1" showErrorMessage="1" prompt="Oportunidades de mejora identificadas" sqref="A96:J96 A139:J139 A48:J49"/>
    <dataValidation allowBlank="1" showInputMessage="1" showErrorMessage="1" prompt="Presupuesto del programa" sqref="F106 L25:L26 F25 F58 A58:C58 A25:C25 A106:C106"/>
    <dataValidation allowBlank="1" showInputMessage="1" showErrorMessage="1" prompt="¿En qué consiste el programa?" sqref="B19:J19 B52:J52 B100:J100"/>
    <dataValidation allowBlank="1" showInputMessage="1" showErrorMessage="1" prompt="Nombre de cada producto" sqref="A61:A67 A28:A31 A109"/>
    <dataValidation allowBlank="1" showInputMessage="1" showErrorMessage="1" prompt="Nombre del indicador" sqref="B28:B31 B61:B67 B109:B114"/>
    <dataValidation allowBlank="1" showInputMessage="1" showErrorMessage="1" prompt="Meta anual del indicador" sqref="E109:E112 E28 C28:C31 E61:E65 C61:C67 C109:C114"/>
    <dataValidation allowBlank="1" showInputMessage="1" showErrorMessage="1" prompt="Monto presupuestado para el producto" sqref="D109:D114 D29:F31 F28 D28 E66:F67 F61:F65 D61:D67 E113:F114 F109:F110 F112"/>
    <dataValidation allowBlank="1" showInputMessage="1" showErrorMessage="1" prompt="Meta alcanzada en el trimestre" sqref="G28:G31 G61:G67 G109:G114"/>
    <dataValidation allowBlank="1" showInputMessage="1" showErrorMessage="1" prompt="Monto ejecutado en el trimestre" sqref="H28:H31 H61:H67 H109:H114"/>
  </dataValidations>
  <pageMargins left="0.7" right="0.7" top="0.75" bottom="0.75" header="0.3" footer="0.3"/>
  <pageSetup scale="55" orientation="portrait" r:id="rId1"/>
  <rowBreaks count="3" manualBreakCount="3">
    <brk id="48" max="16383" man="1"/>
    <brk id="81" max="16383" man="1"/>
    <brk id="124" max="16383" man="1"/>
  </rowBreak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Hoja1 (2)</vt:lpstr>
      <vt:lpstr>'Hoja1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Marcia Morelva Carela Guillen</cp:lastModifiedBy>
  <cp:lastPrinted>2022-08-22T18:48:15Z</cp:lastPrinted>
  <dcterms:created xsi:type="dcterms:W3CDTF">2021-03-22T15:50:10Z</dcterms:created>
  <dcterms:modified xsi:type="dcterms:W3CDTF">2023-01-27T15:33:55Z</dcterms:modified>
</cp:coreProperties>
</file>