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solonel_angeline_conani_gob_do/Documents/Desktop/PRESUPUESTO/Presupuesto 2025/12- Diciembre 2025/"/>
    </mc:Choice>
  </mc:AlternateContent>
  <xr:revisionPtr revIDLastSave="585" documentId="11_AD4D2F04E46CFB4ACB3E20FACD16D90A683EDF23" xr6:coauthVersionLast="47" xr6:coauthVersionMax="47" xr10:uidLastSave="{CFD840D8-A999-484C-A44A-8D6BA2A90783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P35" i="1"/>
  <c r="P34" i="1"/>
  <c r="P33" i="1"/>
  <c r="P32" i="1"/>
  <c r="P31" i="1"/>
  <c r="P30" i="1"/>
  <c r="P29" i="1"/>
  <c r="P26" i="1"/>
  <c r="P25" i="1"/>
  <c r="P22" i="1"/>
  <c r="P20" i="1"/>
  <c r="P19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C85" i="1" l="1"/>
  <c r="D73" i="1" l="1"/>
  <c r="D74" i="1"/>
  <c r="D75" i="1"/>
  <c r="D76" i="1"/>
  <c r="D77" i="1"/>
  <c r="D78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54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D14" i="1"/>
  <c r="D15" i="1"/>
  <c r="D16" i="1"/>
  <c r="D17" i="1"/>
  <c r="D18" i="1"/>
  <c r="D19" i="1"/>
  <c r="D12" i="1"/>
  <c r="B85" i="1"/>
  <c r="D85" i="1" l="1"/>
  <c r="P64" i="1"/>
  <c r="P54" i="1"/>
  <c r="P38" i="1"/>
  <c r="P28" i="1"/>
  <c r="Q28" i="1" s="1"/>
  <c r="P18" i="1"/>
  <c r="Q18" i="1" s="1"/>
  <c r="P12" i="1"/>
  <c r="O64" i="1"/>
  <c r="O54" i="1"/>
  <c r="O38" i="1"/>
  <c r="O28" i="1"/>
  <c r="O18" i="1"/>
  <c r="O12" i="1"/>
  <c r="N64" i="1"/>
  <c r="N54" i="1"/>
  <c r="N38" i="1"/>
  <c r="N28" i="1"/>
  <c r="N18" i="1"/>
  <c r="N12" i="1"/>
  <c r="M28" i="1"/>
  <c r="M64" i="1"/>
  <c r="M54" i="1"/>
  <c r="M38" i="1"/>
  <c r="M18" i="1"/>
  <c r="M12" i="1"/>
  <c r="L64" i="1"/>
  <c r="K64" i="1"/>
  <c r="J64" i="1"/>
  <c r="I64" i="1"/>
  <c r="H64" i="1"/>
  <c r="G64" i="1"/>
  <c r="F64" i="1"/>
  <c r="E64" i="1"/>
  <c r="C64" i="1"/>
  <c r="B64" i="1"/>
  <c r="L54" i="1"/>
  <c r="K54" i="1"/>
  <c r="J54" i="1"/>
  <c r="I54" i="1"/>
  <c r="H54" i="1"/>
  <c r="G54" i="1"/>
  <c r="F54" i="1"/>
  <c r="E54" i="1"/>
  <c r="C54" i="1"/>
  <c r="B54" i="1"/>
  <c r="L38" i="1"/>
  <c r="K38" i="1"/>
  <c r="J38" i="1"/>
  <c r="I38" i="1"/>
  <c r="H38" i="1"/>
  <c r="G38" i="1"/>
  <c r="F38" i="1"/>
  <c r="C38" i="1"/>
  <c r="B38" i="1"/>
  <c r="L28" i="1"/>
  <c r="K28" i="1"/>
  <c r="J28" i="1"/>
  <c r="I28" i="1"/>
  <c r="H28" i="1"/>
  <c r="G28" i="1"/>
  <c r="F28" i="1"/>
  <c r="E28" i="1"/>
  <c r="C28" i="1"/>
  <c r="B28" i="1"/>
  <c r="L18" i="1"/>
  <c r="K18" i="1"/>
  <c r="J18" i="1"/>
  <c r="I18" i="1"/>
  <c r="H18" i="1"/>
  <c r="G18" i="1"/>
  <c r="F18" i="1"/>
  <c r="E18" i="1"/>
  <c r="C18" i="1"/>
  <c r="B18" i="1"/>
  <c r="L12" i="1"/>
  <c r="K12" i="1"/>
  <c r="J12" i="1"/>
  <c r="I12" i="1"/>
  <c r="H12" i="1"/>
  <c r="G12" i="1"/>
  <c r="F12" i="1"/>
  <c r="E12" i="1"/>
  <c r="C12" i="1"/>
  <c r="B12" i="1"/>
  <c r="P85" i="1" l="1"/>
  <c r="Q85" i="1" s="1"/>
  <c r="O85" i="1"/>
  <c r="N85" i="1"/>
  <c r="E85" i="1"/>
  <c r="L85" i="1"/>
  <c r="M85" i="1"/>
  <c r="F85" i="1"/>
  <c r="G85" i="1"/>
  <c r="I85" i="1"/>
  <c r="J85" i="1"/>
  <c r="K85" i="1"/>
  <c r="H85" i="1"/>
  <c r="A7" i="1" l="1"/>
</calcChain>
</file>

<file path=xl/sharedStrings.xml><?xml version="1.0" encoding="utf-8"?>
<sst xmlns="http://schemas.openxmlformats.org/spreadsheetml/2006/main" count="104" uniqueCount="104">
  <si>
    <t>Consejo Nacional para la Niñez y la Adolescencia</t>
  </si>
  <si>
    <t xml:space="preserve"> Año 2025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</si>
  <si>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</si>
  <si>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</si>
  <si>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</si>
  <si>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</si>
  <si>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</si>
  <si>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</si>
  <si>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</si>
  <si>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</si>
  <si>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</si>
  <si>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</si>
  <si>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</si>
  <si>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</si>
  <si>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</si>
  <si>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</si>
  <si>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</si>
  <si>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</si>
  <si>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</si>
  <si>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</si>
  <si>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</si>
  <si>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</si>
  <si>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</si>
  <si>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</si>
  <si>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</si>
  <si>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</si>
  <si>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</si>
  <si>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</si>
  <si>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</si>
  <si>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</si>
  <si>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</si>
  <si>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</si>
  <si>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</si>
  <si>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</si>
  <si>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</si>
  <si>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</si>
  <si>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</si>
  <si>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</si>
  <si>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</si>
  <si>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</si>
  <si>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</si>
  <si>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</si>
  <si>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</si>
  <si>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</si>
  <si>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</si>
  <si>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</si>
  <si>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</si>
  <si>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</si>
  <si>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</si>
  <si>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</si>
  <si>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</si>
  <si>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</si>
  <si>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</si>
  <si>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</si>
  <si>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</si>
  <si>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</si>
  <si>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</si>
  <si>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</si>
  <si>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</si>
  <si>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</si>
  <si>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</si>
  <si>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</si>
  <si>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</si>
  <si>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</si>
  <si>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</si>
  <si>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</si>
  <si>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</si>
  <si>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</si>
  <si>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</si>
  <si>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</si>
  <si>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</si>
  <si>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</si>
  <si>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</si>
  <si>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</si>
  <si>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</si>
  <si>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</si>
  <si>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</si>
  <si>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</si>
  <si>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</si>
  <si>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</si>
  <si>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</si>
  <si>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</si>
  <si>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</si>
  <si>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</si>
  <si>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</si>
  <si>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</si>
  <si>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</si>
  <si>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</si>
  <si>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</si>
  <si>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</si>
  <si>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</si>
  <si>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</si>
  <si>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 
Encargado División de Presupuesto</t>
  </si>
  <si>
    <t>Revisado por 
Encargado Departamento Financiero</t>
  </si>
  <si>
    <t>Aprobado por 
Director Administrativo Financiero</t>
  </si>
  <si>
    <t>Septiembre</t>
  </si>
  <si>
    <t>Octubre</t>
  </si>
  <si>
    <t>Noviembre</t>
  </si>
  <si>
    <t xml:space="preserve"> </t>
  </si>
  <si>
    <t>Diciembre</t>
  </si>
  <si>
    <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</si>
  <si>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</si>
  <si>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</si>
  <si>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Fecha: 13/01/2025
Hora:   03:00 p.m.                                                 
Formato: EXCEL
Tamaño:   91.40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</si>
</sst>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ourier New"/>
      <family val="3"/>
    </font>
    <font>
      <b/>
      <sz val="18"/>
      <color rgb="FF000000"/>
      <name val="Courier New"/>
      <family val="3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9" fillId="0" borderId="0" xfId="0" applyFont="1"/>
    <xf numFmtId="0" fontId="10" fillId="3" borderId="5" xfId="0" applyFont="1" applyFill="1" applyBorder="1" applyAlignment="1">
      <alignment horizontal="center" vertical="center"/>
    </xf>
    <xf numFmtId="39" fontId="9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vertical="center"/>
    </xf>
    <xf numFmtId="39" fontId="11" fillId="0" borderId="5" xfId="0" applyNumberFormat="1" applyFont="1" applyBorder="1" applyAlignment="1">
      <alignment vertical="center"/>
    </xf>
    <xf numFmtId="39" fontId="11" fillId="4" borderId="5" xfId="0" applyNumberFormat="1" applyFont="1" applyFill="1" applyBorder="1" applyAlignment="1">
      <alignment vertical="center"/>
    </xf>
    <xf numFmtId="39" fontId="12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43" fontId="9" fillId="0" borderId="5" xfId="1" applyFont="1" applyBorder="1" applyAlignment="1">
      <alignment horizontal="right" vertical="center"/>
    </xf>
    <xf numFmtId="39" fontId="9" fillId="4" borderId="5" xfId="0" applyNumberFormat="1" applyFont="1" applyFill="1" applyBorder="1" applyAlignment="1">
      <alignment vertical="center"/>
    </xf>
    <xf numFmtId="39" fontId="9" fillId="0" borderId="5" xfId="0" applyNumberFormat="1" applyFont="1" applyBorder="1" applyAlignment="1">
      <alignment vertical="center"/>
    </xf>
    <xf numFmtId="39" fontId="13" fillId="0" borderId="5" xfId="0" applyNumberFormat="1" applyFont="1" applyBorder="1" applyAlignment="1">
      <alignment vertical="center"/>
    </xf>
    <xf numFmtId="43" fontId="9" fillId="0" borderId="5" xfId="1" applyFont="1" applyBorder="1" applyAlignment="1">
      <alignment vertical="center"/>
    </xf>
    <xf numFmtId="39" fontId="0" fillId="0" borderId="0" xfId="0" applyNumberFormat="1" applyAlignment="1">
      <alignment vertical="center"/>
    </xf>
    <xf numFmtId="39" fontId="11" fillId="5" borderId="5" xfId="0" applyNumberFormat="1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43" fontId="10" fillId="2" borderId="5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6</xdr:row>
      <xdr:rowOff>32645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S99"/>
  <sheetViews>
    <sheetView tabSelected="1" topLeftCell="A62" zoomScale="55" zoomScaleNormal="55" workbookViewId="0">
      <selection activeCell="D87" sqref="D87"/>
    </sheetView>
  </sheetViews>
  <sheetFormatPr baseColWidth="10" defaultColWidth="9.140625" defaultRowHeight="21.75" customHeight="1" x14ac:dyDescent="0.35"/>
  <cols>
    <col min="1" max="1" width="74.5703125" style="1" customWidth="1"/>
    <col min="2" max="2" width="31.5703125" style="2" customWidth="1"/>
    <col min="3" max="3" width="33.7109375" style="2" customWidth="1"/>
    <col min="4" max="4" width="29.28515625" style="2" customWidth="1"/>
    <col min="5" max="5" width="20.7109375" style="2" customWidth="1"/>
    <col min="6" max="15" width="22.42578125" style="2" customWidth="1"/>
    <col min="16" max="16" width="22.42578125" style="2" bestFit="1" customWidth="1"/>
    <col min="17" max="17" width="28.140625" style="2" bestFit="1" customWidth="1"/>
    <col min="19" max="19" width="12.42578125" bestFit="1" customWidth="1"/>
  </cols>
  <sheetData>
    <row r="3" spans="1:17" ht="21.75" customHeight="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1.75" customHeight="1" x14ac:dyDescent="0.25">
      <c r="A4" s="27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21.75" customHeight="1" x14ac:dyDescent="0.25">
      <c r="A5" s="29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.75" customHeight="1" x14ac:dyDescent="0.2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21.75" customHeight="1" x14ac:dyDescent="0.25">
      <c r="A7" s="31">
        <f>+Q85</f>
        <v>2073585586.7399998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9" spans="1:17" s="8" customFormat="1" ht="49.5" customHeight="1" x14ac:dyDescent="0.25">
      <c r="A9" s="35" t="s">
        <v>3</v>
      </c>
      <c r="B9" s="36" t="s">
        <v>4</v>
      </c>
      <c r="C9" s="36" t="s">
        <v>5</v>
      </c>
      <c r="D9" s="36" t="s">
        <v>6</v>
      </c>
      <c r="E9" s="37" t="s">
        <v>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s="8" customFormat="1" ht="49.5" customHeight="1" x14ac:dyDescent="0.25">
      <c r="A10" s="35"/>
      <c r="B10" s="36"/>
      <c r="C10" s="36"/>
      <c r="D10" s="36"/>
      <c r="E10" s="3" t="s">
        <v>8</v>
      </c>
      <c r="F10" s="3" t="s">
        <v>9</v>
      </c>
      <c r="G10" s="3" t="s">
        <v>10</v>
      </c>
      <c r="H10" s="3" t="s">
        <v>11</v>
      </c>
      <c r="I10" s="3" t="s">
        <v>12</v>
      </c>
      <c r="J10" s="3" t="s">
        <v>13</v>
      </c>
      <c r="K10" s="3" t="s">
        <v>14</v>
      </c>
      <c r="L10" s="3" t="s">
        <v>15</v>
      </c>
      <c r="M10" s="3" t="s">
        <v>95</v>
      </c>
      <c r="N10" s="3" t="s">
        <v>96</v>
      </c>
      <c r="O10" s="3" t="s">
        <v>97</v>
      </c>
      <c r="P10" s="3" t="s">
        <v>99</v>
      </c>
      <c r="Q10" s="3" t="s">
        <v>16</v>
      </c>
    </row>
    <row r="11" spans="1:17" s="8" customFormat="1" ht="34.5" customHeight="1" x14ac:dyDescent="0.25">
      <c r="A11" s="9" t="s">
        <v>17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s="8" customFormat="1" ht="34.5" customHeight="1" x14ac:dyDescent="0.25">
      <c r="A12" s="9" t="s">
        <v>18</v>
      </c>
      <c r="B12" s="11">
        <f t="shared" ref="B12" si="0">+B13+B14+B15+B16+B17</f>
        <v>1395632147</v>
      </c>
      <c r="C12" s="12">
        <f>+C13+C14+C15+C16+C17</f>
        <v>38459282</v>
      </c>
      <c r="D12" s="12">
        <f>+B12+C12</f>
        <v>1434091429</v>
      </c>
      <c r="E12" s="11">
        <f t="shared" ref="E12:G12" si="1">+E13+E14+E15+E16+E17</f>
        <v>85554808.070000008</v>
      </c>
      <c r="F12" s="11">
        <f t="shared" si="1"/>
        <v>84831828.650000006</v>
      </c>
      <c r="G12" s="11">
        <f t="shared" si="1"/>
        <v>88802763.289999992</v>
      </c>
      <c r="H12" s="11">
        <f t="shared" ref="H12:M12" si="2">+H13+H14+H15+H16+H17</f>
        <v>87908138.479999989</v>
      </c>
      <c r="I12" s="11">
        <f t="shared" si="2"/>
        <v>150298708.42000002</v>
      </c>
      <c r="J12" s="11">
        <f t="shared" si="2"/>
        <v>94705867.99000001</v>
      </c>
      <c r="K12" s="11">
        <f t="shared" si="2"/>
        <v>91880797.230000004</v>
      </c>
      <c r="L12" s="13">
        <f t="shared" si="2"/>
        <v>96140231.780000001</v>
      </c>
      <c r="M12" s="13">
        <f t="shared" si="2"/>
        <v>90384687.629999995</v>
      </c>
      <c r="N12" s="13">
        <f t="shared" ref="N12:O12" si="3">+N13+N14+N15+N16+N17</f>
        <v>92466672.25999999</v>
      </c>
      <c r="O12" s="13">
        <f t="shared" si="3"/>
        <v>167771289.43000001</v>
      </c>
      <c r="P12" s="13">
        <f t="shared" ref="P12" si="4">+P13+P14+P15+P16+P17</f>
        <v>244398145.22999999</v>
      </c>
      <c r="Q12" s="13">
        <f>+E12+F12+G12+H12+I12+J12+K12+L12+M12+N12+O12+P12</f>
        <v>1375143938.46</v>
      </c>
    </row>
    <row r="13" spans="1:17" s="8" customFormat="1" ht="34.5" customHeight="1" x14ac:dyDescent="0.25">
      <c r="A13" s="14" t="s">
        <v>19</v>
      </c>
      <c r="B13" s="15">
        <v>977089851</v>
      </c>
      <c r="C13" s="16">
        <v>48795155.899999999</v>
      </c>
      <c r="D13" s="16">
        <f t="shared" ref="D13:D78" si="5">+B13+C13</f>
        <v>1025885006.9</v>
      </c>
      <c r="E13" s="17">
        <v>70528167</v>
      </c>
      <c r="F13" s="17">
        <v>70376652.829999998</v>
      </c>
      <c r="G13" s="17">
        <v>74127301.319999993</v>
      </c>
      <c r="H13" s="17">
        <v>73215206.5</v>
      </c>
      <c r="I13" s="17">
        <v>74349221.5</v>
      </c>
      <c r="J13" s="17">
        <v>74534783.810000002</v>
      </c>
      <c r="K13" s="17">
        <v>76677438.75</v>
      </c>
      <c r="L13" s="18">
        <v>75812466.859999999</v>
      </c>
      <c r="M13" s="18">
        <v>75428637.230000004</v>
      </c>
      <c r="N13" s="18">
        <v>78020725.659999996</v>
      </c>
      <c r="O13" s="18">
        <v>77296619.799999997</v>
      </c>
      <c r="P13" s="18">
        <v>151728438.56999999</v>
      </c>
      <c r="Q13" s="18">
        <f t="shared" ref="Q13:Q76" si="6">+E13+F13+G13+H13+I13+J13+K13+L13+M13+N13+O13+P13</f>
        <v>972095659.82999992</v>
      </c>
    </row>
    <row r="14" spans="1:17" s="8" customFormat="1" ht="34.5" customHeight="1" x14ac:dyDescent="0.25">
      <c r="A14" s="14" t="s">
        <v>20</v>
      </c>
      <c r="B14" s="15">
        <v>204786276</v>
      </c>
      <c r="C14" s="16">
        <v>65737977.740000002</v>
      </c>
      <c r="D14" s="16">
        <f t="shared" si="5"/>
        <v>270524253.74000001</v>
      </c>
      <c r="E14" s="17">
        <v>4357591.1500000004</v>
      </c>
      <c r="F14" s="17">
        <v>3756500</v>
      </c>
      <c r="G14" s="17">
        <v>3643427.29</v>
      </c>
      <c r="H14" s="17">
        <v>3698501.16</v>
      </c>
      <c r="I14" s="17">
        <v>64704974.619999997</v>
      </c>
      <c r="J14" s="17">
        <v>9013818.6199999992</v>
      </c>
      <c r="K14" s="17">
        <v>3780529.7</v>
      </c>
      <c r="L14" s="18">
        <v>9026321.4800000004</v>
      </c>
      <c r="M14" s="18">
        <v>3638172.88</v>
      </c>
      <c r="N14" s="18">
        <v>3184500</v>
      </c>
      <c r="O14" s="18">
        <v>78948457.170000002</v>
      </c>
      <c r="P14" s="18">
        <v>81061825.939999998</v>
      </c>
      <c r="Q14" s="18">
        <f t="shared" si="6"/>
        <v>268814620.00999999</v>
      </c>
    </row>
    <row r="15" spans="1:17" s="8" customFormat="1" ht="34.5" customHeight="1" x14ac:dyDescent="0.25">
      <c r="A15" s="14" t="s">
        <v>21</v>
      </c>
      <c r="B15" s="15">
        <v>500000</v>
      </c>
      <c r="C15" s="16">
        <v>-485523.20000000001</v>
      </c>
      <c r="D15" s="16">
        <f t="shared" si="5"/>
        <v>14476.799999999988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f t="shared" si="6"/>
        <v>0</v>
      </c>
    </row>
    <row r="16" spans="1:17" s="8" customFormat="1" ht="34.5" customHeight="1" x14ac:dyDescent="0.25">
      <c r="A16" s="14" t="s">
        <v>22</v>
      </c>
      <c r="B16" s="17">
        <v>74202100</v>
      </c>
      <c r="C16" s="16">
        <v>-74202100</v>
      </c>
      <c r="D16" s="16">
        <f t="shared" si="5"/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f t="shared" si="6"/>
        <v>0</v>
      </c>
    </row>
    <row r="17" spans="1:17" s="8" customFormat="1" ht="34.5" customHeight="1" x14ac:dyDescent="0.25">
      <c r="A17" s="14" t="s">
        <v>23</v>
      </c>
      <c r="B17" s="19">
        <v>139053920</v>
      </c>
      <c r="C17" s="16">
        <v>-1386228.44</v>
      </c>
      <c r="D17" s="16">
        <f t="shared" si="5"/>
        <v>137667691.56</v>
      </c>
      <c r="E17" s="17">
        <v>10669049.92</v>
      </c>
      <c r="F17" s="17">
        <v>10698675.82</v>
      </c>
      <c r="G17" s="17">
        <v>11032034.68</v>
      </c>
      <c r="H17" s="17">
        <v>10994430.82</v>
      </c>
      <c r="I17" s="17">
        <v>11244512.300000001</v>
      </c>
      <c r="J17" s="17">
        <v>11157265.560000001</v>
      </c>
      <c r="K17" s="17">
        <v>11422828.779999999</v>
      </c>
      <c r="L17" s="18">
        <v>11301443.439999999</v>
      </c>
      <c r="M17" s="18">
        <v>11317877.52</v>
      </c>
      <c r="N17" s="18">
        <v>11261446.6</v>
      </c>
      <c r="O17" s="18">
        <v>11526212.460000001</v>
      </c>
      <c r="P17" s="18">
        <v>11607880.720000001</v>
      </c>
      <c r="Q17" s="18">
        <f t="shared" si="6"/>
        <v>134233658.62</v>
      </c>
    </row>
    <row r="18" spans="1:17" s="8" customFormat="1" ht="34.5" customHeight="1" x14ac:dyDescent="0.25">
      <c r="A18" s="9" t="s">
        <v>24</v>
      </c>
      <c r="B18" s="11">
        <f>+B19+B20+B21+B22+B23+B24+B25+B26+B27</f>
        <v>229859894</v>
      </c>
      <c r="C18" s="12">
        <f>+C19+C20+C21+C22+C23+C24+C25+C26+C27</f>
        <v>134852684.81999999</v>
      </c>
      <c r="D18" s="12">
        <f t="shared" si="5"/>
        <v>364712578.81999999</v>
      </c>
      <c r="E18" s="11">
        <f t="shared" ref="E18:L18" si="7">+E19+E20+E21+E22+E23+E24+E25+E26+E27</f>
        <v>6167792.4699999997</v>
      </c>
      <c r="F18" s="11">
        <f t="shared" si="7"/>
        <v>14564342.800000001</v>
      </c>
      <c r="G18" s="11">
        <f t="shared" si="7"/>
        <v>20101288.219999999</v>
      </c>
      <c r="H18" s="11">
        <f t="shared" si="7"/>
        <v>10211116.99</v>
      </c>
      <c r="I18" s="11">
        <f t="shared" si="7"/>
        <v>11458275.580000002</v>
      </c>
      <c r="J18" s="11">
        <f t="shared" si="7"/>
        <v>9894245.4800000004</v>
      </c>
      <c r="K18" s="11">
        <f t="shared" si="7"/>
        <v>45198447.160000004</v>
      </c>
      <c r="L18" s="13">
        <f t="shared" si="7"/>
        <v>45733900.659999996</v>
      </c>
      <c r="M18" s="13">
        <f t="shared" ref="M18:N18" si="8">+M19+M20+M21+M22+M23+M24+M25+M26+M27</f>
        <v>24310716.839999996</v>
      </c>
      <c r="N18" s="13">
        <f t="shared" si="8"/>
        <v>18612127.709999997</v>
      </c>
      <c r="O18" s="13">
        <f t="shared" ref="O18" si="9">+O19+O20+O21+O22+O23+O24+O25+O26+O27</f>
        <v>28508978.869999997</v>
      </c>
      <c r="P18" s="13">
        <f t="shared" ref="P18" si="10">+P19+P20+P21+P22+P23+P24+P25+P26+P27</f>
        <v>78254227.829999998</v>
      </c>
      <c r="Q18" s="13">
        <f t="shared" si="6"/>
        <v>313015460.61000001</v>
      </c>
    </row>
    <row r="19" spans="1:17" s="8" customFormat="1" ht="34.5" customHeight="1" x14ac:dyDescent="0.25">
      <c r="A19" s="14" t="s">
        <v>25</v>
      </c>
      <c r="B19" s="17">
        <v>18050000</v>
      </c>
      <c r="C19" s="16">
        <v>51747884.119999997</v>
      </c>
      <c r="D19" s="16">
        <f t="shared" si="5"/>
        <v>69797884.120000005</v>
      </c>
      <c r="E19" s="17">
        <v>3273111.15</v>
      </c>
      <c r="F19" s="17">
        <v>2341133.2999999998</v>
      </c>
      <c r="G19" s="17">
        <v>7566419.9699999997</v>
      </c>
      <c r="H19" s="17">
        <v>5011212.03</v>
      </c>
      <c r="I19" s="17">
        <v>7819332.7800000003</v>
      </c>
      <c r="J19" s="17">
        <v>3938039.92</v>
      </c>
      <c r="K19" s="17">
        <v>5642943.4400000004</v>
      </c>
      <c r="L19" s="18">
        <v>6309685.0499999998</v>
      </c>
      <c r="M19" s="18">
        <v>5616336.8899999997</v>
      </c>
      <c r="N19" s="18">
        <v>5886533.5899999999</v>
      </c>
      <c r="O19" s="18">
        <v>3890698.6</v>
      </c>
      <c r="P19" s="18">
        <f>12466421+19080</f>
        <v>12485501</v>
      </c>
      <c r="Q19" s="18">
        <f t="shared" si="6"/>
        <v>69780947.719999999</v>
      </c>
    </row>
    <row r="20" spans="1:17" s="8" customFormat="1" ht="34.5" customHeight="1" x14ac:dyDescent="0.25">
      <c r="A20" s="14" t="s">
        <v>26</v>
      </c>
      <c r="B20" s="17">
        <v>3855380</v>
      </c>
      <c r="C20" s="16">
        <v>648446.88</v>
      </c>
      <c r="D20" s="16">
        <f t="shared" si="5"/>
        <v>4503826.88</v>
      </c>
      <c r="E20" s="17">
        <v>4248</v>
      </c>
      <c r="F20" s="17">
        <v>0</v>
      </c>
      <c r="G20" s="17">
        <v>0</v>
      </c>
      <c r="H20" s="17">
        <v>22892</v>
      </c>
      <c r="I20" s="17">
        <v>10259</v>
      </c>
      <c r="J20" s="17">
        <v>0</v>
      </c>
      <c r="K20" s="17">
        <v>249627.19</v>
      </c>
      <c r="L20" s="18">
        <v>333401.40000000002</v>
      </c>
      <c r="M20" s="18">
        <v>377785.23</v>
      </c>
      <c r="N20" s="18">
        <v>16903.28</v>
      </c>
      <c r="O20" s="18">
        <v>18392.27</v>
      </c>
      <c r="P20" s="18">
        <f>1167599.07+4600</f>
        <v>1172199.07</v>
      </c>
      <c r="Q20" s="18">
        <f t="shared" si="6"/>
        <v>2205707.4400000004</v>
      </c>
    </row>
    <row r="21" spans="1:17" s="8" customFormat="1" ht="34.5" customHeight="1" x14ac:dyDescent="0.25">
      <c r="A21" s="14" t="s">
        <v>27</v>
      </c>
      <c r="B21" s="17">
        <v>6000000</v>
      </c>
      <c r="C21" s="16">
        <v>7618932.0999999996</v>
      </c>
      <c r="D21" s="16">
        <f t="shared" si="5"/>
        <v>13618932.1</v>
      </c>
      <c r="E21" s="17">
        <v>0</v>
      </c>
      <c r="F21" s="17">
        <v>432327.5</v>
      </c>
      <c r="G21" s="17">
        <v>1521756</v>
      </c>
      <c r="H21" s="17">
        <v>874017.5</v>
      </c>
      <c r="I21" s="17">
        <v>665602.51</v>
      </c>
      <c r="J21" s="17">
        <v>604864.67000000004</v>
      </c>
      <c r="K21" s="17">
        <v>1450428.5</v>
      </c>
      <c r="L21" s="18">
        <v>1168317.4399999999</v>
      </c>
      <c r="M21" s="18">
        <v>973226.02</v>
      </c>
      <c r="N21" s="18">
        <v>1746096.08</v>
      </c>
      <c r="O21" s="18">
        <v>1443662.63</v>
      </c>
      <c r="P21" s="18">
        <v>1788560.41</v>
      </c>
      <c r="Q21" s="18">
        <f t="shared" si="6"/>
        <v>12668859.259999998</v>
      </c>
    </row>
    <row r="22" spans="1:17" s="8" customFormat="1" ht="34.5" customHeight="1" x14ac:dyDescent="0.25">
      <c r="A22" s="14" t="s">
        <v>28</v>
      </c>
      <c r="B22" s="17">
        <v>4600000</v>
      </c>
      <c r="C22" s="16">
        <v>16155969.9</v>
      </c>
      <c r="D22" s="16">
        <f t="shared" si="5"/>
        <v>20755969.899999999</v>
      </c>
      <c r="E22" s="17">
        <v>0</v>
      </c>
      <c r="F22" s="17">
        <v>0</v>
      </c>
      <c r="G22" s="17">
        <v>1625400</v>
      </c>
      <c r="H22" s="17">
        <v>0</v>
      </c>
      <c r="I22" s="17">
        <v>12460</v>
      </c>
      <c r="J22" s="17">
        <v>0</v>
      </c>
      <c r="K22" s="17">
        <v>6184967.29</v>
      </c>
      <c r="L22" s="18">
        <v>829950</v>
      </c>
      <c r="M22" s="18">
        <v>2612150</v>
      </c>
      <c r="N22" s="18">
        <v>7800</v>
      </c>
      <c r="O22" s="18">
        <v>3811827.5</v>
      </c>
      <c r="P22" s="18">
        <f>2592100+8246.31</f>
        <v>2600346.31</v>
      </c>
      <c r="Q22" s="18">
        <f t="shared" si="6"/>
        <v>17684901.099999998</v>
      </c>
    </row>
    <row r="23" spans="1:17" s="8" customFormat="1" ht="34.5" customHeight="1" x14ac:dyDescent="0.25">
      <c r="A23" s="14" t="s">
        <v>29</v>
      </c>
      <c r="B23" s="17">
        <v>10800000</v>
      </c>
      <c r="C23" s="16">
        <v>26697601.239999998</v>
      </c>
      <c r="D23" s="16">
        <f t="shared" si="5"/>
        <v>37497601.239999995</v>
      </c>
      <c r="E23" s="17">
        <v>1377301.54</v>
      </c>
      <c r="F23" s="17">
        <v>2071677.32</v>
      </c>
      <c r="G23" s="17">
        <v>1874929.82</v>
      </c>
      <c r="H23" s="17">
        <v>1304930.96</v>
      </c>
      <c r="I23" s="17">
        <v>1079296.44</v>
      </c>
      <c r="J23" s="17">
        <v>1826467.88</v>
      </c>
      <c r="K23" s="17">
        <v>2174031.2599999998</v>
      </c>
      <c r="L23" s="18">
        <v>2525265.4</v>
      </c>
      <c r="M23" s="18">
        <v>2037166.75</v>
      </c>
      <c r="N23" s="18">
        <v>2794905.88</v>
      </c>
      <c r="O23" s="18">
        <v>2615019.06</v>
      </c>
      <c r="P23" s="18">
        <v>5374433.8700000001</v>
      </c>
      <c r="Q23" s="18">
        <f t="shared" si="6"/>
        <v>27055426.18</v>
      </c>
    </row>
    <row r="24" spans="1:17" s="8" customFormat="1" ht="34.5" customHeight="1" x14ac:dyDescent="0.25">
      <c r="A24" s="14" t="s">
        <v>30</v>
      </c>
      <c r="B24" s="17">
        <v>5108000</v>
      </c>
      <c r="C24" s="16">
        <v>26098127.300000001</v>
      </c>
      <c r="D24" s="16">
        <f t="shared" si="5"/>
        <v>31206127.300000001</v>
      </c>
      <c r="E24" s="17">
        <v>1418811.78</v>
      </c>
      <c r="F24" s="17">
        <v>1535180.64</v>
      </c>
      <c r="G24" s="17">
        <v>1518710.42</v>
      </c>
      <c r="H24" s="17">
        <v>1505322.45</v>
      </c>
      <c r="I24" s="17">
        <v>1552745.21</v>
      </c>
      <c r="J24" s="17">
        <v>1532721.12</v>
      </c>
      <c r="K24" s="17">
        <v>1532006.09</v>
      </c>
      <c r="L24" s="18">
        <v>1517424.36</v>
      </c>
      <c r="M24" s="18">
        <v>1466313.02</v>
      </c>
      <c r="N24" s="18">
        <v>1479858.98</v>
      </c>
      <c r="O24" s="18">
        <v>13082638.939999999</v>
      </c>
      <c r="P24" s="18">
        <v>2980706.15</v>
      </c>
      <c r="Q24" s="18">
        <f t="shared" si="6"/>
        <v>31122439.159999996</v>
      </c>
    </row>
    <row r="25" spans="1:17" s="8" customFormat="1" ht="49.5" customHeight="1" x14ac:dyDescent="0.25">
      <c r="A25" s="14" t="s">
        <v>31</v>
      </c>
      <c r="B25" s="17">
        <v>0</v>
      </c>
      <c r="C25" s="16">
        <v>44553681.649999999</v>
      </c>
      <c r="D25" s="16">
        <f t="shared" si="5"/>
        <v>44553681.649999999</v>
      </c>
      <c r="E25" s="17">
        <v>0</v>
      </c>
      <c r="F25" s="17">
        <v>5619142.8200000003</v>
      </c>
      <c r="G25" s="17">
        <v>2714166.41</v>
      </c>
      <c r="H25" s="17">
        <v>0</v>
      </c>
      <c r="I25" s="17">
        <v>4716</v>
      </c>
      <c r="J25" s="17">
        <v>2002251.92</v>
      </c>
      <c r="K25" s="17">
        <v>2884161.14</v>
      </c>
      <c r="L25" s="18">
        <v>8612609.8699999992</v>
      </c>
      <c r="M25" s="18">
        <v>4322016.74</v>
      </c>
      <c r="N25" s="18">
        <v>1251638.17</v>
      </c>
      <c r="O25" s="18">
        <v>751540.81</v>
      </c>
      <c r="P25" s="18">
        <f>6912585.7+45979</f>
        <v>6958564.7000000002</v>
      </c>
      <c r="Q25" s="18">
        <f t="shared" si="6"/>
        <v>35120808.579999998</v>
      </c>
    </row>
    <row r="26" spans="1:17" s="8" customFormat="1" ht="49.5" customHeight="1" x14ac:dyDescent="0.25">
      <c r="A26" s="14" t="s">
        <v>32</v>
      </c>
      <c r="B26" s="17">
        <v>125786754</v>
      </c>
      <c r="C26" s="16">
        <v>-690804.45</v>
      </c>
      <c r="D26" s="16">
        <f t="shared" si="5"/>
        <v>125095949.55</v>
      </c>
      <c r="E26" s="17">
        <v>94320</v>
      </c>
      <c r="F26" s="17">
        <v>2564881.2200000002</v>
      </c>
      <c r="G26" s="17">
        <v>3175655.43</v>
      </c>
      <c r="H26" s="17">
        <v>1469116.8</v>
      </c>
      <c r="I26" s="17">
        <v>313863.64</v>
      </c>
      <c r="J26" s="17">
        <v>-11800</v>
      </c>
      <c r="K26" s="17">
        <v>22167998.899999999</v>
      </c>
      <c r="L26" s="18">
        <v>23474043.420000002</v>
      </c>
      <c r="M26" s="18">
        <v>2487546.0099999998</v>
      </c>
      <c r="N26" s="18">
        <v>4437747.5999999996</v>
      </c>
      <c r="O26" s="18">
        <v>1708708.66</v>
      </c>
      <c r="P26" s="18">
        <f>41480118.05+51891.02</f>
        <v>41532009.07</v>
      </c>
      <c r="Q26" s="18">
        <f t="shared" si="6"/>
        <v>103414090.75</v>
      </c>
    </row>
    <row r="27" spans="1:17" s="8" customFormat="1" ht="34.5" customHeight="1" x14ac:dyDescent="0.25">
      <c r="A27" s="14" t="s">
        <v>33</v>
      </c>
      <c r="B27" s="17">
        <v>55659760</v>
      </c>
      <c r="C27" s="16">
        <v>-37977153.920000002</v>
      </c>
      <c r="D27" s="16">
        <f t="shared" si="5"/>
        <v>17682606.079999998</v>
      </c>
      <c r="E27" s="17">
        <v>0</v>
      </c>
      <c r="F27" s="17">
        <v>0</v>
      </c>
      <c r="G27" s="17">
        <v>104250.17</v>
      </c>
      <c r="H27" s="17">
        <v>23625.25</v>
      </c>
      <c r="I27" s="17">
        <v>0</v>
      </c>
      <c r="J27" s="17">
        <v>1699.97</v>
      </c>
      <c r="K27" s="17">
        <v>2912283.35</v>
      </c>
      <c r="L27" s="18">
        <v>963203.72</v>
      </c>
      <c r="M27" s="18">
        <v>4418176.18</v>
      </c>
      <c r="N27" s="18">
        <v>990644.13</v>
      </c>
      <c r="O27" s="18">
        <v>1186490.3999999999</v>
      </c>
      <c r="P27" s="18">
        <v>3361907.25</v>
      </c>
      <c r="Q27" s="18">
        <f t="shared" si="6"/>
        <v>13962280.420000002</v>
      </c>
    </row>
    <row r="28" spans="1:17" s="8" customFormat="1" ht="34.5" customHeight="1" x14ac:dyDescent="0.25">
      <c r="A28" s="9" t="s">
        <v>34</v>
      </c>
      <c r="B28" s="11">
        <f t="shared" ref="B28:L28" si="11">+B29+B30+B31+B32+B33+B34+B35+B36+B37</f>
        <v>125088294</v>
      </c>
      <c r="C28" s="12">
        <f t="shared" si="11"/>
        <v>109173433.25</v>
      </c>
      <c r="D28" s="12">
        <f t="shared" si="5"/>
        <v>234261727.25</v>
      </c>
      <c r="E28" s="11">
        <f t="shared" si="11"/>
        <v>4468415.99</v>
      </c>
      <c r="F28" s="11">
        <f t="shared" si="11"/>
        <v>19981349.84</v>
      </c>
      <c r="G28" s="11">
        <f t="shared" si="11"/>
        <v>17273589.449999999</v>
      </c>
      <c r="H28" s="11">
        <f t="shared" si="11"/>
        <v>8420209.1899999995</v>
      </c>
      <c r="I28" s="11">
        <f t="shared" si="11"/>
        <v>4939126.43</v>
      </c>
      <c r="J28" s="11">
        <f t="shared" si="11"/>
        <v>11087522.16</v>
      </c>
      <c r="K28" s="11">
        <f t="shared" si="11"/>
        <v>15083436.419999998</v>
      </c>
      <c r="L28" s="13">
        <f t="shared" si="11"/>
        <v>20768352.429999996</v>
      </c>
      <c r="M28" s="13">
        <f>+M29+M30+M31+M32+M33+M34+M35+M36+M37</f>
        <v>16239927.34</v>
      </c>
      <c r="N28" s="13">
        <f>+N29+N30+N31+N32+N33+N34+N35+N36+N37</f>
        <v>16107754.729999999</v>
      </c>
      <c r="O28" s="13">
        <f>+O29+O30+O31+O32+O33+O34+O35+O36+O37</f>
        <v>4735546.22</v>
      </c>
      <c r="P28" s="13">
        <f>+P29+P30+P31+P32+P33+P34+P35+P36+P37</f>
        <v>44909750.850000001</v>
      </c>
      <c r="Q28" s="13">
        <f t="shared" si="6"/>
        <v>184014981.04999998</v>
      </c>
    </row>
    <row r="29" spans="1:17" s="8" customFormat="1" ht="34.5" customHeight="1" x14ac:dyDescent="0.25">
      <c r="A29" s="14" t="s">
        <v>35</v>
      </c>
      <c r="B29" s="17">
        <v>78125048</v>
      </c>
      <c r="C29" s="17">
        <v>31488942.32</v>
      </c>
      <c r="D29" s="17">
        <f t="shared" si="5"/>
        <v>109613990.31999999</v>
      </c>
      <c r="E29" s="17">
        <v>3524901.07</v>
      </c>
      <c r="F29" s="17">
        <v>11233758.029999999</v>
      </c>
      <c r="G29" s="17">
        <v>9032148.7799999993</v>
      </c>
      <c r="H29" s="17">
        <v>5949051.8399999999</v>
      </c>
      <c r="I29" s="17">
        <v>2726636.89</v>
      </c>
      <c r="J29" s="17">
        <v>5290198.55</v>
      </c>
      <c r="K29" s="17">
        <v>8124946.1399999997</v>
      </c>
      <c r="L29" s="18">
        <v>15135355.199999999</v>
      </c>
      <c r="M29" s="18">
        <v>7595651.6799999997</v>
      </c>
      <c r="N29" s="18">
        <v>5719496.7000000002</v>
      </c>
      <c r="O29" s="18">
        <v>2304206.75</v>
      </c>
      <c r="P29" s="18">
        <f>24228315.48+10000</f>
        <v>24238315.48</v>
      </c>
      <c r="Q29" s="18">
        <f t="shared" si="6"/>
        <v>100874667.11000001</v>
      </c>
    </row>
    <row r="30" spans="1:17" s="8" customFormat="1" ht="34.5" customHeight="1" x14ac:dyDescent="0.25">
      <c r="A30" s="14" t="s">
        <v>36</v>
      </c>
      <c r="B30" s="17">
        <v>15000000</v>
      </c>
      <c r="C30" s="17">
        <v>1090022.5900000001</v>
      </c>
      <c r="D30" s="17">
        <f t="shared" si="5"/>
        <v>16090022.59</v>
      </c>
      <c r="E30" s="17">
        <v>0</v>
      </c>
      <c r="F30" s="17">
        <v>262673.42</v>
      </c>
      <c r="G30" s="17">
        <v>492841.68</v>
      </c>
      <c r="H30" s="17">
        <v>932162.24</v>
      </c>
      <c r="I30" s="17">
        <v>7908.54</v>
      </c>
      <c r="J30" s="17">
        <v>0</v>
      </c>
      <c r="K30" s="17">
        <v>8324.2199999999993</v>
      </c>
      <c r="L30" s="18">
        <v>473425.7</v>
      </c>
      <c r="M30" s="18">
        <v>568185.48</v>
      </c>
      <c r="N30" s="18">
        <v>284683.84999999998</v>
      </c>
      <c r="O30" s="18">
        <v>713691.16</v>
      </c>
      <c r="P30" s="18">
        <f>2682866.52+17406.3</f>
        <v>2700272.82</v>
      </c>
      <c r="Q30" s="18">
        <f t="shared" si="6"/>
        <v>6444169.1099999994</v>
      </c>
    </row>
    <row r="31" spans="1:17" s="8" customFormat="1" ht="34.5" customHeight="1" x14ac:dyDescent="0.25">
      <c r="A31" s="14" t="s">
        <v>37</v>
      </c>
      <c r="B31" s="17">
        <v>10963246</v>
      </c>
      <c r="C31" s="17">
        <v>-4488001.26</v>
      </c>
      <c r="D31" s="17">
        <f t="shared" si="5"/>
        <v>6475244.7400000002</v>
      </c>
      <c r="E31" s="17">
        <v>741200.48</v>
      </c>
      <c r="F31" s="17">
        <v>0</v>
      </c>
      <c r="G31" s="17">
        <v>94796.49</v>
      </c>
      <c r="H31" s="17">
        <v>0</v>
      </c>
      <c r="I31" s="17">
        <v>17517.29</v>
      </c>
      <c r="J31" s="17">
        <v>127199.28</v>
      </c>
      <c r="K31" s="17">
        <v>791208.44</v>
      </c>
      <c r="L31" s="18">
        <v>117616.51</v>
      </c>
      <c r="M31" s="18">
        <v>1072024.46</v>
      </c>
      <c r="N31" s="18">
        <v>39675</v>
      </c>
      <c r="O31" s="18">
        <v>1000</v>
      </c>
      <c r="P31" s="18">
        <f>1193520.46+6870.35</f>
        <v>1200390.81</v>
      </c>
      <c r="Q31" s="18">
        <f t="shared" si="6"/>
        <v>4202628.76</v>
      </c>
    </row>
    <row r="32" spans="1:17" s="8" customFormat="1" ht="34.5" customHeight="1" x14ac:dyDescent="0.25">
      <c r="A32" s="14" t="s">
        <v>38</v>
      </c>
      <c r="B32" s="17">
        <v>0</v>
      </c>
      <c r="C32" s="16">
        <v>9297510.5899999999</v>
      </c>
      <c r="D32" s="16">
        <f t="shared" si="5"/>
        <v>9297510.5899999999</v>
      </c>
      <c r="E32" s="17">
        <v>0</v>
      </c>
      <c r="F32" s="17">
        <v>1775172.5</v>
      </c>
      <c r="G32" s="17">
        <v>0</v>
      </c>
      <c r="H32" s="17">
        <v>0</v>
      </c>
      <c r="I32" s="17">
        <v>9615.49</v>
      </c>
      <c r="J32" s="17">
        <v>0</v>
      </c>
      <c r="K32" s="17">
        <v>1859598.59</v>
      </c>
      <c r="L32" s="18">
        <v>673</v>
      </c>
      <c r="M32" s="18">
        <v>0</v>
      </c>
      <c r="N32" s="18">
        <v>467.46</v>
      </c>
      <c r="O32" s="18">
        <v>657.85</v>
      </c>
      <c r="P32" s="18">
        <f>3066.53+5000</f>
        <v>8066.5300000000007</v>
      </c>
      <c r="Q32" s="18">
        <f t="shared" si="6"/>
        <v>3654251.42</v>
      </c>
    </row>
    <row r="33" spans="1:19" s="8" customFormat="1" ht="34.5" customHeight="1" x14ac:dyDescent="0.25">
      <c r="A33" s="14" t="s">
        <v>39</v>
      </c>
      <c r="B33" s="17">
        <v>0</v>
      </c>
      <c r="C33" s="16">
        <v>237092.28</v>
      </c>
      <c r="D33" s="16">
        <f t="shared" si="5"/>
        <v>237092.28</v>
      </c>
      <c r="E33" s="17">
        <v>0</v>
      </c>
      <c r="F33" s="17">
        <v>29240.400000000001</v>
      </c>
      <c r="G33" s="17">
        <v>0</v>
      </c>
      <c r="H33" s="17">
        <v>0</v>
      </c>
      <c r="I33" s="17">
        <v>17092.759999999998</v>
      </c>
      <c r="J33" s="17">
        <v>0</v>
      </c>
      <c r="K33" s="17">
        <v>350</v>
      </c>
      <c r="L33" s="18">
        <v>15346.05</v>
      </c>
      <c r="M33" s="18">
        <v>0</v>
      </c>
      <c r="N33" s="18">
        <v>2549.3000000000002</v>
      </c>
      <c r="O33" s="18">
        <v>31954.76</v>
      </c>
      <c r="P33" s="18">
        <f>26479.88+10000</f>
        <v>36479.880000000005</v>
      </c>
      <c r="Q33" s="18">
        <f t="shared" si="6"/>
        <v>133013.15000000002</v>
      </c>
    </row>
    <row r="34" spans="1:19" s="8" customFormat="1" ht="49.5" customHeight="1" x14ac:dyDescent="0.25">
      <c r="A34" s="14" t="s">
        <v>40</v>
      </c>
      <c r="B34" s="17">
        <v>0</v>
      </c>
      <c r="C34" s="16">
        <v>445116.39</v>
      </c>
      <c r="D34" s="16">
        <f t="shared" si="5"/>
        <v>445116.39</v>
      </c>
      <c r="E34" s="17">
        <v>0</v>
      </c>
      <c r="F34" s="17">
        <v>5809.1</v>
      </c>
      <c r="G34" s="17">
        <v>62870.28</v>
      </c>
      <c r="H34" s="17">
        <v>0</v>
      </c>
      <c r="I34" s="17">
        <v>14735.19</v>
      </c>
      <c r="J34" s="17">
        <v>0</v>
      </c>
      <c r="K34" s="17">
        <v>7380</v>
      </c>
      <c r="L34" s="18">
        <v>29806.62</v>
      </c>
      <c r="M34" s="18">
        <v>0</v>
      </c>
      <c r="N34" s="18">
        <v>9130.7999999999993</v>
      </c>
      <c r="O34" s="18">
        <v>147828.44</v>
      </c>
      <c r="P34" s="18">
        <f>45424.1+17680.66</f>
        <v>63104.759999999995</v>
      </c>
      <c r="Q34" s="18">
        <f t="shared" si="6"/>
        <v>340665.19</v>
      </c>
    </row>
    <row r="35" spans="1:19" s="8" customFormat="1" ht="49.5" customHeight="1" x14ac:dyDescent="0.25">
      <c r="A35" s="14" t="s">
        <v>41</v>
      </c>
      <c r="B35" s="17">
        <v>20000000</v>
      </c>
      <c r="C35" s="17">
        <v>30171731.260000002</v>
      </c>
      <c r="D35" s="17">
        <f t="shared" si="5"/>
        <v>50171731.260000005</v>
      </c>
      <c r="E35" s="17">
        <v>128898</v>
      </c>
      <c r="F35" s="17">
        <v>3147648.15</v>
      </c>
      <c r="G35" s="17">
        <v>4076827.7</v>
      </c>
      <c r="H35" s="17">
        <v>1188919</v>
      </c>
      <c r="I35" s="17">
        <v>2108420.27</v>
      </c>
      <c r="J35" s="17">
        <v>5670124.3300000001</v>
      </c>
      <c r="K35" s="17">
        <v>1472379.27</v>
      </c>
      <c r="L35" s="18">
        <v>4410418.5599999996</v>
      </c>
      <c r="M35" s="18">
        <v>6329751.04</v>
      </c>
      <c r="N35" s="18">
        <v>9065324.1699999999</v>
      </c>
      <c r="O35" s="18">
        <v>467803.72</v>
      </c>
      <c r="P35" s="18">
        <f>9144231.55+8643.44</f>
        <v>9152874.9900000002</v>
      </c>
      <c r="Q35" s="18">
        <f t="shared" si="6"/>
        <v>47219389.199999996</v>
      </c>
    </row>
    <row r="36" spans="1:19" s="8" customFormat="1" ht="49.5" customHeight="1" x14ac:dyDescent="0.25">
      <c r="A36" s="14" t="s">
        <v>42</v>
      </c>
      <c r="B36" s="17">
        <v>0</v>
      </c>
      <c r="C36" s="16">
        <v>0</v>
      </c>
      <c r="D36" s="16">
        <f t="shared" si="5"/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6"/>
        <v>0</v>
      </c>
    </row>
    <row r="37" spans="1:19" s="8" customFormat="1" ht="34.5" customHeight="1" x14ac:dyDescent="0.25">
      <c r="A37" s="14" t="s">
        <v>43</v>
      </c>
      <c r="B37" s="17">
        <v>1000000</v>
      </c>
      <c r="C37" s="17">
        <v>40931019.079999998</v>
      </c>
      <c r="D37" s="17">
        <f t="shared" si="5"/>
        <v>41931019.079999998</v>
      </c>
      <c r="E37" s="17">
        <v>73416.44</v>
      </c>
      <c r="F37" s="17">
        <v>3527048.24</v>
      </c>
      <c r="G37" s="17">
        <v>3514104.52</v>
      </c>
      <c r="H37" s="17">
        <v>350076.11</v>
      </c>
      <c r="I37" s="17">
        <v>37200</v>
      </c>
      <c r="J37" s="17">
        <v>0</v>
      </c>
      <c r="K37" s="17">
        <v>2819249.76</v>
      </c>
      <c r="L37" s="18">
        <v>585710.79</v>
      </c>
      <c r="M37" s="18">
        <v>674314.68</v>
      </c>
      <c r="N37" s="18">
        <v>986427.45</v>
      </c>
      <c r="O37" s="18">
        <v>1068403.54</v>
      </c>
      <c r="P37" s="18">
        <f>7471549.6+38695.98</f>
        <v>7510245.5800000001</v>
      </c>
      <c r="Q37" s="18">
        <f t="shared" si="6"/>
        <v>21146197.109999999</v>
      </c>
    </row>
    <row r="38" spans="1:19" s="8" customFormat="1" ht="34.5" customHeight="1" x14ac:dyDescent="0.25">
      <c r="A38" s="9" t="s">
        <v>44</v>
      </c>
      <c r="B38" s="11">
        <f>+B39+B40+B41+B42+B43+B44+B45+B46</f>
        <v>186285608</v>
      </c>
      <c r="C38" s="12">
        <f>+C39+C40+C41+C42+C43+C44+C45+C46</f>
        <v>0</v>
      </c>
      <c r="D38" s="12">
        <f t="shared" si="5"/>
        <v>186285608</v>
      </c>
      <c r="E38" s="11">
        <v>0</v>
      </c>
      <c r="F38" s="11">
        <f t="shared" ref="F38:P38" si="12">+F39</f>
        <v>13359767</v>
      </c>
      <c r="G38" s="11">
        <f t="shared" si="12"/>
        <v>16959306</v>
      </c>
      <c r="H38" s="11">
        <f t="shared" si="12"/>
        <v>9254175</v>
      </c>
      <c r="I38" s="11">
        <f t="shared" si="12"/>
        <v>14045585</v>
      </c>
      <c r="J38" s="11">
        <f t="shared" si="12"/>
        <v>23955375</v>
      </c>
      <c r="K38" s="11">
        <f t="shared" si="12"/>
        <v>24531931</v>
      </c>
      <c r="L38" s="13">
        <f t="shared" si="12"/>
        <v>11786784</v>
      </c>
      <c r="M38" s="13">
        <f t="shared" si="12"/>
        <v>35866498</v>
      </c>
      <c r="N38" s="13">
        <f t="shared" si="12"/>
        <v>17032950</v>
      </c>
      <c r="O38" s="13">
        <f t="shared" si="12"/>
        <v>4397500</v>
      </c>
      <c r="P38" s="13">
        <f t="shared" si="12"/>
        <v>13982780.33</v>
      </c>
      <c r="Q38" s="13">
        <f t="shared" si="6"/>
        <v>185172651.33000001</v>
      </c>
    </row>
    <row r="39" spans="1:19" s="8" customFormat="1" ht="49.5" customHeight="1" x14ac:dyDescent="0.25">
      <c r="A39" s="14" t="s">
        <v>45</v>
      </c>
      <c r="B39" s="17">
        <v>186285608</v>
      </c>
      <c r="C39" s="16">
        <v>0</v>
      </c>
      <c r="D39" s="16">
        <f t="shared" si="5"/>
        <v>186285608</v>
      </c>
      <c r="E39" s="17">
        <v>0</v>
      </c>
      <c r="F39" s="17">
        <v>13359767</v>
      </c>
      <c r="G39" s="17">
        <v>16959306</v>
      </c>
      <c r="H39" s="17">
        <v>9254175</v>
      </c>
      <c r="I39" s="17">
        <v>14045585</v>
      </c>
      <c r="J39" s="17">
        <v>23955375</v>
      </c>
      <c r="K39" s="17">
        <v>24531931</v>
      </c>
      <c r="L39" s="18">
        <v>11786784</v>
      </c>
      <c r="M39" s="18">
        <v>35866498</v>
      </c>
      <c r="N39" s="18">
        <v>17032950</v>
      </c>
      <c r="O39" s="18">
        <v>4397500</v>
      </c>
      <c r="P39" s="18">
        <v>13982780.33</v>
      </c>
      <c r="Q39" s="18">
        <f t="shared" si="6"/>
        <v>185172651.33000001</v>
      </c>
    </row>
    <row r="40" spans="1:19" s="8" customFormat="1" ht="49.5" customHeight="1" x14ac:dyDescent="0.25">
      <c r="A40" s="14" t="s">
        <v>46</v>
      </c>
      <c r="B40" s="17">
        <v>0</v>
      </c>
      <c r="C40" s="16">
        <v>0</v>
      </c>
      <c r="D40" s="16">
        <f t="shared" si="5"/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6"/>
        <v>0</v>
      </c>
      <c r="S40" s="20"/>
    </row>
    <row r="41" spans="1:19" s="8" customFormat="1" ht="49.5" customHeight="1" x14ac:dyDescent="0.25">
      <c r="A41" s="14" t="s">
        <v>47</v>
      </c>
      <c r="B41" s="17">
        <v>0</v>
      </c>
      <c r="C41" s="16">
        <v>0</v>
      </c>
      <c r="D41" s="16">
        <f t="shared" si="5"/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6"/>
        <v>0</v>
      </c>
    </row>
    <row r="42" spans="1:19" s="8" customFormat="1" ht="49.5" customHeight="1" x14ac:dyDescent="0.25">
      <c r="A42" s="14" t="s">
        <v>48</v>
      </c>
      <c r="B42" s="17">
        <v>0</v>
      </c>
      <c r="C42" s="16">
        <v>0</v>
      </c>
      <c r="D42" s="16">
        <f t="shared" si="5"/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6"/>
        <v>0</v>
      </c>
    </row>
    <row r="43" spans="1:19" s="8" customFormat="1" ht="49.5" customHeight="1" x14ac:dyDescent="0.25">
      <c r="A43" s="14" t="s">
        <v>49</v>
      </c>
      <c r="B43" s="17">
        <v>0</v>
      </c>
      <c r="C43" s="16">
        <v>0</v>
      </c>
      <c r="D43" s="16">
        <f t="shared" si="5"/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6"/>
        <v>0</v>
      </c>
    </row>
    <row r="44" spans="1:19" s="8" customFormat="1" ht="34.5" customHeight="1" x14ac:dyDescent="0.25">
      <c r="A44" s="14" t="s">
        <v>50</v>
      </c>
      <c r="B44" s="17">
        <v>0</v>
      </c>
      <c r="C44" s="16">
        <v>0</v>
      </c>
      <c r="D44" s="16">
        <f t="shared" si="5"/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6"/>
        <v>0</v>
      </c>
    </row>
    <row r="45" spans="1:19" s="8" customFormat="1" ht="49.5" customHeight="1" x14ac:dyDescent="0.25">
      <c r="A45" s="14" t="s">
        <v>51</v>
      </c>
      <c r="B45" s="17">
        <v>0</v>
      </c>
      <c r="C45" s="16">
        <v>0</v>
      </c>
      <c r="D45" s="16">
        <f t="shared" si="5"/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f t="shared" si="6"/>
        <v>0</v>
      </c>
    </row>
    <row r="46" spans="1:19" s="8" customFormat="1" ht="49.5" customHeight="1" x14ac:dyDescent="0.25">
      <c r="A46" s="14" t="s">
        <v>52</v>
      </c>
      <c r="B46" s="17">
        <v>0</v>
      </c>
      <c r="C46" s="16">
        <v>0</v>
      </c>
      <c r="D46" s="16">
        <f t="shared" si="5"/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f t="shared" si="6"/>
        <v>0</v>
      </c>
    </row>
    <row r="47" spans="1:19" s="8" customFormat="1" ht="34.5" customHeight="1" x14ac:dyDescent="0.25">
      <c r="A47" s="9" t="s">
        <v>53</v>
      </c>
      <c r="B47" s="11">
        <v>0</v>
      </c>
      <c r="C47" s="12">
        <v>0</v>
      </c>
      <c r="D47" s="12">
        <f t="shared" si="5"/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f t="shared" si="6"/>
        <v>0</v>
      </c>
    </row>
    <row r="48" spans="1:19" s="8" customFormat="1" ht="49.5" customHeight="1" x14ac:dyDescent="0.25">
      <c r="A48" s="14" t="s">
        <v>54</v>
      </c>
      <c r="B48" s="17">
        <v>0</v>
      </c>
      <c r="C48" s="16">
        <v>0</v>
      </c>
      <c r="D48" s="16">
        <f t="shared" si="5"/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6"/>
        <v>0</v>
      </c>
    </row>
    <row r="49" spans="1:17" s="8" customFormat="1" ht="49.5" customHeight="1" x14ac:dyDescent="0.25">
      <c r="A49" s="14" t="s">
        <v>55</v>
      </c>
      <c r="B49" s="17">
        <v>0</v>
      </c>
      <c r="C49" s="16">
        <v>0</v>
      </c>
      <c r="D49" s="16">
        <f t="shared" si="5"/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6"/>
        <v>0</v>
      </c>
    </row>
    <row r="50" spans="1:17" s="8" customFormat="1" ht="49.5" customHeight="1" x14ac:dyDescent="0.25">
      <c r="A50" s="14" t="s">
        <v>56</v>
      </c>
      <c r="B50" s="17">
        <v>0</v>
      </c>
      <c r="C50" s="16">
        <v>0</v>
      </c>
      <c r="D50" s="16">
        <f t="shared" si="5"/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si="6"/>
        <v>0</v>
      </c>
    </row>
    <row r="51" spans="1:17" s="8" customFormat="1" ht="49.5" customHeight="1" x14ac:dyDescent="0.25">
      <c r="A51" s="14" t="s">
        <v>57</v>
      </c>
      <c r="B51" s="17">
        <v>0</v>
      </c>
      <c r="C51" s="16">
        <v>0</v>
      </c>
      <c r="D51" s="16">
        <f t="shared" si="5"/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f t="shared" si="6"/>
        <v>0</v>
      </c>
    </row>
    <row r="52" spans="1:17" s="8" customFormat="1" ht="49.5" customHeight="1" x14ac:dyDescent="0.25">
      <c r="A52" s="14" t="s">
        <v>58</v>
      </c>
      <c r="B52" s="17">
        <v>0</v>
      </c>
      <c r="C52" s="16">
        <v>0</v>
      </c>
      <c r="D52" s="16">
        <f t="shared" si="5"/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f t="shared" si="6"/>
        <v>0</v>
      </c>
    </row>
    <row r="53" spans="1:17" s="8" customFormat="1" ht="49.5" customHeight="1" x14ac:dyDescent="0.25">
      <c r="A53" s="14" t="s">
        <v>59</v>
      </c>
      <c r="B53" s="17">
        <v>0</v>
      </c>
      <c r="C53" s="16">
        <v>0</v>
      </c>
      <c r="D53" s="16">
        <f t="shared" si="5"/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f t="shared" si="6"/>
        <v>0</v>
      </c>
    </row>
    <row r="54" spans="1:17" s="8" customFormat="1" ht="49.5" customHeight="1" x14ac:dyDescent="0.25">
      <c r="A54" s="9" t="s">
        <v>60</v>
      </c>
      <c r="B54" s="11">
        <f>+B55+B56+B57+B58+B59+B60+B61+B62+B63</f>
        <v>1500000</v>
      </c>
      <c r="C54" s="12">
        <f>+C55+C56+C57+C58+C59+C60+C61+C62+C63</f>
        <v>40312034.239999995</v>
      </c>
      <c r="D54" s="12">
        <f t="shared" si="5"/>
        <v>41812034.239999995</v>
      </c>
      <c r="E54" s="11">
        <f t="shared" ref="E54:L54" si="13">+E55+E56+E57+E58+E59+E60+E61+E62+E63</f>
        <v>0</v>
      </c>
      <c r="F54" s="11">
        <f t="shared" si="13"/>
        <v>3848345.39</v>
      </c>
      <c r="G54" s="11">
        <f t="shared" si="13"/>
        <v>503537.86</v>
      </c>
      <c r="H54" s="11">
        <f t="shared" si="13"/>
        <v>810209.54</v>
      </c>
      <c r="I54" s="11">
        <f t="shared" si="13"/>
        <v>0</v>
      </c>
      <c r="J54" s="11">
        <f t="shared" si="13"/>
        <v>190958.13</v>
      </c>
      <c r="K54" s="11">
        <f t="shared" si="13"/>
        <v>5601107.8700000001</v>
      </c>
      <c r="L54" s="13">
        <f t="shared" si="13"/>
        <v>290579.48</v>
      </c>
      <c r="M54" s="13">
        <f t="shared" ref="M54:N54" si="14">+M55+M56+M57+M58+M59+M60+M61+M62+M63</f>
        <v>851816</v>
      </c>
      <c r="N54" s="13">
        <f t="shared" si="14"/>
        <v>390000</v>
      </c>
      <c r="O54" s="13">
        <f t="shared" ref="O54" si="15">+O55+O56+O57+O58+O59+O60+O61+O62+O63</f>
        <v>537861</v>
      </c>
      <c r="P54" s="13">
        <f t="shared" ref="P54" si="16">+P55+P56+P57+P58+P59+P60+P61+P62+P63</f>
        <v>1657587.42</v>
      </c>
      <c r="Q54" s="13">
        <f t="shared" si="6"/>
        <v>14682002.689999999</v>
      </c>
    </row>
    <row r="55" spans="1:17" s="8" customFormat="1" ht="34.5" customHeight="1" x14ac:dyDescent="0.25">
      <c r="A55" s="14" t="s">
        <v>61</v>
      </c>
      <c r="B55" s="17">
        <v>1500000</v>
      </c>
      <c r="C55" s="16">
        <v>12350310.050000001</v>
      </c>
      <c r="D55" s="16">
        <f t="shared" si="5"/>
        <v>13850310.050000001</v>
      </c>
      <c r="E55" s="17">
        <v>0</v>
      </c>
      <c r="F55" s="17">
        <v>648545.39</v>
      </c>
      <c r="G55" s="17">
        <v>317054.2</v>
      </c>
      <c r="H55" s="17">
        <v>468295.1</v>
      </c>
      <c r="I55" s="17">
        <v>0</v>
      </c>
      <c r="J55" s="17">
        <v>0</v>
      </c>
      <c r="K55" s="17">
        <v>497671.49</v>
      </c>
      <c r="L55" s="18">
        <v>155229</v>
      </c>
      <c r="M55" s="18">
        <v>851816</v>
      </c>
      <c r="N55" s="18">
        <v>390000</v>
      </c>
      <c r="O55" s="18">
        <v>429000</v>
      </c>
      <c r="P55" s="18">
        <v>1360227.42</v>
      </c>
      <c r="Q55" s="18">
        <f t="shared" si="6"/>
        <v>5117838.5999999996</v>
      </c>
    </row>
    <row r="56" spans="1:17" s="8" customFormat="1" ht="49.5" customHeight="1" x14ac:dyDescent="0.25">
      <c r="A56" s="14" t="s">
        <v>62</v>
      </c>
      <c r="B56" s="17">
        <v>0</v>
      </c>
      <c r="C56" s="16">
        <v>661250.01</v>
      </c>
      <c r="D56" s="16">
        <f t="shared" si="5"/>
        <v>661250.01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f t="shared" si="6"/>
        <v>0</v>
      </c>
    </row>
    <row r="57" spans="1:17" s="8" customFormat="1" ht="49.5" customHeight="1" x14ac:dyDescent="0.25">
      <c r="A57" s="14" t="s">
        <v>63</v>
      </c>
      <c r="B57" s="17">
        <v>0</v>
      </c>
      <c r="C57" s="16">
        <v>1015000</v>
      </c>
      <c r="D57" s="16">
        <f t="shared" si="5"/>
        <v>1015000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f t="shared" si="6"/>
        <v>0</v>
      </c>
    </row>
    <row r="58" spans="1:17" s="8" customFormat="1" ht="49.5" customHeight="1" x14ac:dyDescent="0.25">
      <c r="A58" s="14" t="s">
        <v>64</v>
      </c>
      <c r="B58" s="17">
        <v>0</v>
      </c>
      <c r="C58" s="16">
        <v>13899800</v>
      </c>
      <c r="D58" s="16">
        <f t="shared" si="5"/>
        <v>13899800</v>
      </c>
      <c r="E58" s="17">
        <v>0</v>
      </c>
      <c r="F58" s="17">
        <v>3199800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f t="shared" si="6"/>
        <v>3199800</v>
      </c>
    </row>
    <row r="59" spans="1:17" s="8" customFormat="1" ht="34.5" customHeight="1" x14ac:dyDescent="0.25">
      <c r="A59" s="14" t="s">
        <v>65</v>
      </c>
      <c r="B59" s="17">
        <v>0</v>
      </c>
      <c r="C59" s="16">
        <v>6270095.3700000001</v>
      </c>
      <c r="D59" s="16">
        <f t="shared" si="5"/>
        <v>6270095.3700000001</v>
      </c>
      <c r="E59" s="17">
        <v>0</v>
      </c>
      <c r="F59" s="17">
        <v>0</v>
      </c>
      <c r="G59" s="17">
        <v>186483.66</v>
      </c>
      <c r="H59" s="17">
        <v>341914.44</v>
      </c>
      <c r="I59" s="17">
        <v>0</v>
      </c>
      <c r="J59" s="17">
        <v>0</v>
      </c>
      <c r="K59" s="17">
        <v>1301677.72</v>
      </c>
      <c r="L59" s="18">
        <v>135350.48000000001</v>
      </c>
      <c r="M59" s="18">
        <v>0</v>
      </c>
      <c r="N59" s="18">
        <v>0</v>
      </c>
      <c r="O59" s="18">
        <v>8850</v>
      </c>
      <c r="P59" s="18">
        <v>297360</v>
      </c>
      <c r="Q59" s="18">
        <f t="shared" si="6"/>
        <v>2271636.2999999998</v>
      </c>
    </row>
    <row r="60" spans="1:17" s="8" customFormat="1" ht="34.5" customHeight="1" x14ac:dyDescent="0.25">
      <c r="A60" s="14" t="s">
        <v>66</v>
      </c>
      <c r="B60" s="17">
        <v>0</v>
      </c>
      <c r="C60" s="16">
        <v>205098.15</v>
      </c>
      <c r="D60" s="16">
        <f t="shared" si="5"/>
        <v>205098.15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f t="shared" si="6"/>
        <v>0</v>
      </c>
    </row>
    <row r="61" spans="1:17" s="8" customFormat="1" ht="34.5" customHeight="1" x14ac:dyDescent="0.25">
      <c r="A61" s="14" t="s">
        <v>67</v>
      </c>
      <c r="B61" s="17">
        <v>0</v>
      </c>
      <c r="C61" s="16">
        <v>0</v>
      </c>
      <c r="D61" s="16">
        <f t="shared" si="5"/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f t="shared" si="6"/>
        <v>0</v>
      </c>
    </row>
    <row r="62" spans="1:17" s="8" customFormat="1" ht="34.5" customHeight="1" x14ac:dyDescent="0.25">
      <c r="A62" s="14" t="s">
        <v>68</v>
      </c>
      <c r="B62" s="17">
        <v>0</v>
      </c>
      <c r="C62" s="16">
        <v>5910480.6600000001</v>
      </c>
      <c r="D62" s="16">
        <f t="shared" si="5"/>
        <v>5910480.6600000001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190958.13</v>
      </c>
      <c r="K62" s="17">
        <v>3801758.66</v>
      </c>
      <c r="L62" s="18">
        <v>0</v>
      </c>
      <c r="M62" s="18">
        <v>0</v>
      </c>
      <c r="N62" s="18">
        <v>0</v>
      </c>
      <c r="O62" s="18">
        <v>100011</v>
      </c>
      <c r="P62" s="18">
        <v>0</v>
      </c>
      <c r="Q62" s="18">
        <f t="shared" si="6"/>
        <v>4092727.79</v>
      </c>
    </row>
    <row r="63" spans="1:17" s="8" customFormat="1" ht="49.5" customHeight="1" x14ac:dyDescent="0.25">
      <c r="A63" s="14" t="s">
        <v>69</v>
      </c>
      <c r="B63" s="17">
        <v>0</v>
      </c>
      <c r="C63" s="16">
        <v>0</v>
      </c>
      <c r="D63" s="16">
        <f t="shared" si="5"/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f t="shared" si="6"/>
        <v>0</v>
      </c>
    </row>
    <row r="64" spans="1:17" s="8" customFormat="1" ht="34.5" customHeight="1" x14ac:dyDescent="0.25">
      <c r="A64" s="9" t="s">
        <v>70</v>
      </c>
      <c r="B64" s="11">
        <f>+B65+B66+B67+B68</f>
        <v>0</v>
      </c>
      <c r="C64" s="12">
        <f t="shared" ref="C64:L64" si="17">+C65+C66+C67+C68</f>
        <v>2918414.11</v>
      </c>
      <c r="D64" s="12">
        <f t="shared" si="5"/>
        <v>2918414.11</v>
      </c>
      <c r="E64" s="11">
        <f t="shared" si="17"/>
        <v>0</v>
      </c>
      <c r="F64" s="11">
        <f t="shared" si="17"/>
        <v>0</v>
      </c>
      <c r="G64" s="11">
        <f t="shared" si="17"/>
        <v>211792.21</v>
      </c>
      <c r="H64" s="11">
        <f t="shared" si="17"/>
        <v>0</v>
      </c>
      <c r="I64" s="11">
        <f t="shared" si="17"/>
        <v>0</v>
      </c>
      <c r="J64" s="11">
        <f t="shared" si="17"/>
        <v>1257118.1299999999</v>
      </c>
      <c r="K64" s="11">
        <f t="shared" si="17"/>
        <v>0</v>
      </c>
      <c r="L64" s="13">
        <f t="shared" si="17"/>
        <v>-11760</v>
      </c>
      <c r="M64" s="13">
        <f t="shared" ref="M64:N64" si="18">+M65+M66+M67+M68</f>
        <v>0</v>
      </c>
      <c r="N64" s="13">
        <f t="shared" si="18"/>
        <v>0</v>
      </c>
      <c r="O64" s="13">
        <f t="shared" ref="O64" si="19">+O65+O66+O67+O68</f>
        <v>-364644.24</v>
      </c>
      <c r="P64" s="13">
        <f t="shared" ref="P64" si="20">+P65+P66+P67+P68</f>
        <v>464046.5</v>
      </c>
      <c r="Q64" s="13">
        <f t="shared" si="6"/>
        <v>1556552.5999999999</v>
      </c>
    </row>
    <row r="65" spans="1:17" s="8" customFormat="1" ht="34.5" customHeight="1" x14ac:dyDescent="0.25">
      <c r="A65" s="14" t="s">
        <v>71</v>
      </c>
      <c r="B65" s="17">
        <v>0</v>
      </c>
      <c r="C65" s="16">
        <v>2918414.11</v>
      </c>
      <c r="D65" s="16">
        <f t="shared" si="5"/>
        <v>2918414.11</v>
      </c>
      <c r="E65" s="17">
        <v>0</v>
      </c>
      <c r="F65" s="17">
        <v>0</v>
      </c>
      <c r="G65" s="17">
        <v>211792.21</v>
      </c>
      <c r="H65" s="17">
        <v>0</v>
      </c>
      <c r="I65" s="17">
        <v>0</v>
      </c>
      <c r="J65" s="17">
        <v>1257118.1299999999</v>
      </c>
      <c r="K65" s="17">
        <v>0</v>
      </c>
      <c r="L65" s="18">
        <v>-11760</v>
      </c>
      <c r="M65" s="18">
        <v>0</v>
      </c>
      <c r="N65" s="18">
        <v>0</v>
      </c>
      <c r="O65" s="18">
        <v>-364644.24</v>
      </c>
      <c r="P65" s="18">
        <v>464046.5</v>
      </c>
      <c r="Q65" s="18">
        <f t="shared" si="6"/>
        <v>1556552.5999999999</v>
      </c>
    </row>
    <row r="66" spans="1:17" s="8" customFormat="1" ht="34.5" customHeight="1" x14ac:dyDescent="0.25">
      <c r="A66" s="14" t="s">
        <v>72</v>
      </c>
      <c r="B66" s="17">
        <v>0</v>
      </c>
      <c r="C66" s="16">
        <v>0</v>
      </c>
      <c r="D66" s="16">
        <f t="shared" si="5"/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 t="shared" si="6"/>
        <v>0</v>
      </c>
    </row>
    <row r="67" spans="1:17" s="8" customFormat="1" ht="34.5" customHeight="1" x14ac:dyDescent="0.25">
      <c r="A67" s="14" t="s">
        <v>73</v>
      </c>
      <c r="B67" s="17">
        <v>0</v>
      </c>
      <c r="C67" s="16">
        <v>0</v>
      </c>
      <c r="D67" s="16">
        <f t="shared" si="5"/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f t="shared" si="6"/>
        <v>0</v>
      </c>
    </row>
    <row r="68" spans="1:17" s="8" customFormat="1" ht="49.5" customHeight="1" x14ac:dyDescent="0.25">
      <c r="A68" s="14" t="s">
        <v>74</v>
      </c>
      <c r="B68" s="17">
        <v>0</v>
      </c>
      <c r="C68" s="16">
        <v>0</v>
      </c>
      <c r="D68" s="16">
        <f t="shared" si="5"/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f t="shared" si="6"/>
        <v>0</v>
      </c>
    </row>
    <row r="69" spans="1:17" s="8" customFormat="1" ht="49.5" customHeight="1" x14ac:dyDescent="0.25">
      <c r="A69" s="9" t="s">
        <v>75</v>
      </c>
      <c r="B69" s="11">
        <v>0</v>
      </c>
      <c r="C69" s="12">
        <v>0</v>
      </c>
      <c r="D69" s="12">
        <f t="shared" si="5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f t="shared" si="6"/>
        <v>0</v>
      </c>
    </row>
    <row r="70" spans="1:17" s="8" customFormat="1" ht="49.5" customHeight="1" x14ac:dyDescent="0.25">
      <c r="A70" s="14" t="s">
        <v>76</v>
      </c>
      <c r="B70" s="17">
        <v>0</v>
      </c>
      <c r="C70" s="16">
        <v>0</v>
      </c>
      <c r="D70" s="16">
        <f t="shared" si="5"/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f t="shared" si="6"/>
        <v>0</v>
      </c>
    </row>
    <row r="71" spans="1:17" s="8" customFormat="1" ht="49.5" customHeight="1" x14ac:dyDescent="0.25">
      <c r="A71" s="14" t="s">
        <v>77</v>
      </c>
      <c r="B71" s="17">
        <v>0</v>
      </c>
      <c r="C71" s="16">
        <v>0</v>
      </c>
      <c r="D71" s="16">
        <f t="shared" si="5"/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6"/>
        <v>0</v>
      </c>
    </row>
    <row r="72" spans="1:17" s="8" customFormat="1" ht="34.5" customHeight="1" x14ac:dyDescent="0.25">
      <c r="A72" s="9" t="s">
        <v>78</v>
      </c>
      <c r="B72" s="11">
        <v>0</v>
      </c>
      <c r="C72" s="12">
        <v>0</v>
      </c>
      <c r="D72" s="12">
        <f t="shared" si="5"/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f t="shared" si="6"/>
        <v>0</v>
      </c>
    </row>
    <row r="73" spans="1:17" s="8" customFormat="1" ht="34.5" customHeight="1" x14ac:dyDescent="0.25">
      <c r="A73" s="14" t="s">
        <v>79</v>
      </c>
      <c r="B73" s="17">
        <v>0</v>
      </c>
      <c r="C73" s="16">
        <v>0</v>
      </c>
      <c r="D73" s="16">
        <f t="shared" si="5"/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6"/>
        <v>0</v>
      </c>
    </row>
    <row r="74" spans="1:17" s="8" customFormat="1" ht="34.5" customHeight="1" x14ac:dyDescent="0.25">
      <c r="A74" s="14" t="s">
        <v>80</v>
      </c>
      <c r="B74" s="17">
        <v>0</v>
      </c>
      <c r="C74" s="16">
        <v>0</v>
      </c>
      <c r="D74" s="16">
        <f t="shared" si="5"/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f t="shared" si="6"/>
        <v>0</v>
      </c>
    </row>
    <row r="75" spans="1:17" s="8" customFormat="1" ht="49.5" customHeight="1" x14ac:dyDescent="0.25">
      <c r="A75" s="14" t="s">
        <v>81</v>
      </c>
      <c r="B75" s="17">
        <v>0</v>
      </c>
      <c r="C75" s="16">
        <v>0</v>
      </c>
      <c r="D75" s="16">
        <f t="shared" si="5"/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f t="shared" si="6"/>
        <v>0</v>
      </c>
    </row>
    <row r="76" spans="1:17" s="8" customFormat="1" ht="34.5" customHeight="1" x14ac:dyDescent="0.25">
      <c r="A76" s="9" t="s">
        <v>82</v>
      </c>
      <c r="B76" s="11">
        <v>0</v>
      </c>
      <c r="C76" s="12">
        <v>0</v>
      </c>
      <c r="D76" s="12">
        <f t="shared" si="5"/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f t="shared" si="6"/>
        <v>0</v>
      </c>
    </row>
    <row r="77" spans="1:17" s="8" customFormat="1" ht="34.5" customHeight="1" x14ac:dyDescent="0.25">
      <c r="A77" s="9" t="s">
        <v>83</v>
      </c>
      <c r="B77" s="17">
        <v>0</v>
      </c>
      <c r="C77" s="16">
        <v>0</v>
      </c>
      <c r="D77" s="16">
        <f t="shared" si="5"/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ref="Q77:Q84" si="21">+E77+F77+G77+H77+I77+J77+K77+L77+M77+N77+O77+P77</f>
        <v>0</v>
      </c>
    </row>
    <row r="78" spans="1:17" s="8" customFormat="1" ht="49.5" customHeight="1" x14ac:dyDescent="0.25">
      <c r="A78" s="14" t="s">
        <v>84</v>
      </c>
      <c r="B78" s="17">
        <v>0</v>
      </c>
      <c r="C78" s="16">
        <v>0</v>
      </c>
      <c r="D78" s="16">
        <f t="shared" si="5"/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f t="shared" si="21"/>
        <v>0</v>
      </c>
    </row>
    <row r="79" spans="1:17" s="8" customFormat="1" ht="49.5" customHeight="1" x14ac:dyDescent="0.25">
      <c r="A79" s="14" t="s">
        <v>85</v>
      </c>
      <c r="B79" s="17">
        <v>0</v>
      </c>
      <c r="C79" s="16">
        <v>0</v>
      </c>
      <c r="D79" s="16">
        <f t="shared" ref="D79:D84" si="22">+B79+C79</f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f t="shared" si="21"/>
        <v>0</v>
      </c>
    </row>
    <row r="80" spans="1:17" s="8" customFormat="1" ht="34.5" customHeight="1" x14ac:dyDescent="0.25">
      <c r="A80" s="9" t="s">
        <v>86</v>
      </c>
      <c r="B80" s="11">
        <v>0</v>
      </c>
      <c r="C80" s="12">
        <v>0</v>
      </c>
      <c r="D80" s="12">
        <f t="shared" si="22"/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f t="shared" si="21"/>
        <v>0</v>
      </c>
    </row>
    <row r="81" spans="1:17" s="8" customFormat="1" ht="34.5" customHeight="1" x14ac:dyDescent="0.25">
      <c r="A81" s="14" t="s">
        <v>87</v>
      </c>
      <c r="B81" s="17">
        <v>0</v>
      </c>
      <c r="C81" s="16">
        <v>0</v>
      </c>
      <c r="D81" s="16">
        <f t="shared" si="22"/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f t="shared" si="21"/>
        <v>0</v>
      </c>
    </row>
    <row r="82" spans="1:17" s="8" customFormat="1" ht="34.5" customHeight="1" x14ac:dyDescent="0.25">
      <c r="A82" s="14" t="s">
        <v>88</v>
      </c>
      <c r="B82" s="17">
        <v>0</v>
      </c>
      <c r="C82" s="16">
        <v>0</v>
      </c>
      <c r="D82" s="16">
        <f t="shared" si="22"/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f t="shared" si="21"/>
        <v>0</v>
      </c>
    </row>
    <row r="83" spans="1:17" s="8" customFormat="1" ht="34.5" customHeight="1" x14ac:dyDescent="0.25">
      <c r="A83" s="9" t="s">
        <v>89</v>
      </c>
      <c r="B83" s="11">
        <v>0</v>
      </c>
      <c r="C83" s="12">
        <v>0</v>
      </c>
      <c r="D83" s="12">
        <f t="shared" si="22"/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f t="shared" si="21"/>
        <v>0</v>
      </c>
    </row>
    <row r="84" spans="1:17" s="8" customFormat="1" ht="34.5" customHeight="1" x14ac:dyDescent="0.25">
      <c r="A84" s="14" t="s">
        <v>90</v>
      </c>
      <c r="B84" s="17">
        <v>0</v>
      </c>
      <c r="C84" s="16">
        <v>0</v>
      </c>
      <c r="D84" s="16">
        <f t="shared" si="22"/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f t="shared" si="21"/>
        <v>0</v>
      </c>
    </row>
    <row r="85" spans="1:17" s="8" customFormat="1" ht="49.5" customHeight="1" x14ac:dyDescent="0.25">
      <c r="A85" s="22" t="s">
        <v>91</v>
      </c>
      <c r="B85" s="21">
        <f>+B12+B18+B28+B38+B54+B64</f>
        <v>1938365943</v>
      </c>
      <c r="C85" s="21">
        <f>+C12+C18+C28+C38+C54+C64</f>
        <v>325715848.42000002</v>
      </c>
      <c r="D85" s="21">
        <f>+D12+D18+D28+D38+D54+D64+D69+D72+D76+D80+D83</f>
        <v>2264081791.4199996</v>
      </c>
      <c r="E85" s="21">
        <f t="shared" ref="E85" si="23">+E76+E72+E69+E64+E54+E47+E38+E28+E18+E12</f>
        <v>96191016.530000001</v>
      </c>
      <c r="F85" s="21">
        <f>+F76+F72+F69+F64+F54+F47+F38+F28+F18+F12</f>
        <v>136585633.68000001</v>
      </c>
      <c r="G85" s="21">
        <f>+G76+G72+G69+G64+G54+G47+G38+G28+G18+G12</f>
        <v>143852277.02999997</v>
      </c>
      <c r="H85" s="21">
        <f>+H76+H72+H69+H64+H54+H47+H38+H28+H18+H12</f>
        <v>116603849.19999999</v>
      </c>
      <c r="I85" s="21">
        <f t="shared" ref="I85:N85" si="24">+I76+I72+I69+I64+I54+I47+I38+I28+I18+I12+I80+I83</f>
        <v>180741695.43000001</v>
      </c>
      <c r="J85" s="21">
        <f t="shared" si="24"/>
        <v>141091086.89000002</v>
      </c>
      <c r="K85" s="21">
        <f t="shared" si="24"/>
        <v>182295719.68000001</v>
      </c>
      <c r="L85" s="21">
        <f t="shared" si="24"/>
        <v>174708088.34999999</v>
      </c>
      <c r="M85" s="21">
        <f t="shared" si="24"/>
        <v>167653645.81</v>
      </c>
      <c r="N85" s="21">
        <f t="shared" si="24"/>
        <v>144609504.69999999</v>
      </c>
      <c r="O85" s="21">
        <f t="shared" ref="O85" si="25">+O76+O72+O69+O64+O54+O47+O38+O28+O18+O12+O80+O83</f>
        <v>205586531.28</v>
      </c>
      <c r="P85" s="21">
        <f>+P76+P72+P69+P64+P54+P47+P38+P28+P18+P12+P80+P83</f>
        <v>383666538.15999997</v>
      </c>
      <c r="Q85" s="11">
        <f>+E85+F85+G85+H85+I85+J85+K85+L85+M85+N85+O85+P85</f>
        <v>2073585586.7399998</v>
      </c>
    </row>
    <row r="86" spans="1:17" ht="21.75" customHeight="1" x14ac:dyDescent="0.35">
      <c r="Q86" s="4"/>
    </row>
    <row r="87" spans="1:17" ht="21.75" customHeight="1" x14ac:dyDescent="0.35">
      <c r="Q87" s="4"/>
    </row>
    <row r="88" spans="1:17" ht="21.75" customHeight="1" x14ac:dyDescent="0.35">
      <c r="Q88" s="4"/>
    </row>
    <row r="89" spans="1:17" ht="21.75" customHeight="1" x14ac:dyDescent="0.35">
      <c r="Q89" s="4"/>
    </row>
    <row r="90" spans="1:17" ht="21.75" customHeight="1" x14ac:dyDescent="0.35">
      <c r="Q90" s="4"/>
    </row>
    <row r="91" spans="1:17" ht="21.75" customHeight="1" x14ac:dyDescent="0.35">
      <c r="Q91" s="4"/>
    </row>
    <row r="92" spans="1:17" ht="21.75" customHeight="1" x14ac:dyDescent="0.35">
      <c r="Q92" s="4"/>
    </row>
    <row r="93" spans="1:17" ht="21.75" customHeight="1" x14ac:dyDescent="0.35">
      <c r="Q93" s="4"/>
    </row>
    <row r="94" spans="1:17" ht="21.75" customHeight="1" thickBot="1" x14ac:dyDescent="0.4"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60.75" customHeight="1" thickBot="1" x14ac:dyDescent="0.4">
      <c r="A95" s="23" t="s">
        <v>100</v>
      </c>
      <c r="B95" s="38" t="s">
        <v>103</v>
      </c>
      <c r="C95" s="39"/>
      <c r="E95" s="5"/>
      <c r="F95" s="5"/>
      <c r="G95" s="5"/>
      <c r="H95" s="5"/>
      <c r="I95" s="5"/>
      <c r="J95" s="5"/>
      <c r="K95" s="5"/>
      <c r="L95" s="5"/>
      <c r="M95" s="5" t="s">
        <v>98</v>
      </c>
      <c r="N95" s="5"/>
      <c r="O95" s="5"/>
      <c r="P95" s="5"/>
      <c r="Q95" s="5"/>
    </row>
    <row r="96" spans="1:17" ht="76.5" customHeight="1" thickBot="1" x14ac:dyDescent="0.4">
      <c r="A96" s="23" t="s">
        <v>101</v>
      </c>
      <c r="B96" s="38"/>
      <c r="C96" s="39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32.75" customHeight="1" thickBot="1" x14ac:dyDescent="0.4">
      <c r="A97" s="24" t="s">
        <v>102</v>
      </c>
      <c r="B97" s="6"/>
      <c r="C97" s="40"/>
      <c r="D97" s="40"/>
      <c r="E97" s="40"/>
      <c r="G97" s="32"/>
      <c r="H97" s="32"/>
      <c r="I97" s="32"/>
      <c r="J97" s="32"/>
      <c r="K97" s="6"/>
      <c r="L97" s="40"/>
      <c r="M97" s="40"/>
      <c r="N97" s="40"/>
      <c r="O97" s="40"/>
      <c r="P97" s="5"/>
      <c r="Q97" s="5"/>
    </row>
    <row r="98" spans="1:17" ht="21.75" customHeight="1" x14ac:dyDescent="0.35">
      <c r="B98" s="6"/>
      <c r="C98" s="33" t="s">
        <v>92</v>
      </c>
      <c r="D98" s="33"/>
      <c r="E98" s="33"/>
      <c r="G98" s="33" t="s">
        <v>93</v>
      </c>
      <c r="H98" s="33"/>
      <c r="I98" s="33"/>
      <c r="J98" s="33"/>
      <c r="L98" s="33" t="s">
        <v>94</v>
      </c>
      <c r="M98" s="33"/>
      <c r="N98" s="33"/>
      <c r="O98" s="33"/>
      <c r="P98" s="5"/>
      <c r="Q98" s="5"/>
    </row>
    <row r="99" spans="1:17" ht="21.75" customHeight="1" x14ac:dyDescent="0.35">
      <c r="C99" s="34"/>
      <c r="D99" s="34"/>
      <c r="E99" s="34"/>
      <c r="G99" s="34"/>
      <c r="H99" s="34"/>
      <c r="I99" s="34"/>
      <c r="J99" s="34"/>
      <c r="K99" s="7"/>
      <c r="L99" s="34"/>
      <c r="M99" s="34"/>
      <c r="N99" s="34"/>
      <c r="O99" s="34"/>
      <c r="P99" s="5"/>
      <c r="Q99" s="5"/>
    </row>
  </sheetData>
  <mergeCells count="17">
    <mergeCell ref="G97:J97"/>
    <mergeCell ref="G98:J99"/>
    <mergeCell ref="A9:A10"/>
    <mergeCell ref="B9:B10"/>
    <mergeCell ref="C9:C10"/>
    <mergeCell ref="D9:D10"/>
    <mergeCell ref="E9:Q9"/>
    <mergeCell ref="B95:C96"/>
    <mergeCell ref="C97:E97"/>
    <mergeCell ref="C98:E99"/>
    <mergeCell ref="L97:O97"/>
    <mergeCell ref="L98:O99"/>
    <mergeCell ref="A3:Q3"/>
    <mergeCell ref="A4:Q4"/>
    <mergeCell ref="A5:Q5"/>
    <mergeCell ref="A6:Q6"/>
    <mergeCell ref="A7:Q7"/>
  </mergeCells>
  <phoneticPr fontId="5" type="noConversion"/>
  <pageMargins left="0.4" right="0.87" top="0.88" bottom="0.75" header="0.3" footer="0.3"/>
  <pageSetup paperSize="5" scale="3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Angeline Solonel Trinidad</cp:lastModifiedBy>
  <cp:lastPrinted>2026-01-15T18:00:07Z</cp:lastPrinted>
  <dcterms:created xsi:type="dcterms:W3CDTF">2015-06-05T18:19:34Z</dcterms:created>
  <dcterms:modified xsi:type="dcterms:W3CDTF">2026-01-15T18:00:50Z</dcterms:modified>
</cp:coreProperties>
</file>