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matos\Documents\CONANI DOCUMENT\ESTADOS FINANCIEROS\ESTADOS OCTUBRE 2021\"/>
    </mc:Choice>
  </mc:AlternateContent>
  <bookViews>
    <workbookView xWindow="0" yWindow="0" windowWidth="28800" windowHeight="12330" activeTab="2"/>
  </bookViews>
  <sheets>
    <sheet name="Estado de situacion Financiera" sheetId="1" r:id="rId1"/>
    <sheet name="Estado de Rendimiento " sheetId="2" r:id="rId2"/>
    <sheet name="Estado de patrimonio neto" sheetId="3" r:id="rId3"/>
    <sheet name="Estados de flujo de efectivo" sheetId="4" r:id="rId4"/>
  </sheets>
  <externalReferences>
    <externalReference r:id="rId5"/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E28" i="4"/>
  <c r="E30" i="4" s="1"/>
  <c r="E26" i="4"/>
  <c r="C25" i="4"/>
  <c r="C24" i="4"/>
  <c r="C23" i="4"/>
  <c r="C26" i="4" s="1"/>
  <c r="E20" i="4"/>
  <c r="C19" i="4"/>
  <c r="C18" i="4"/>
  <c r="C17" i="4"/>
  <c r="C16" i="4"/>
  <c r="C20" i="4" s="1"/>
  <c r="C15" i="4"/>
  <c r="C14" i="4"/>
  <c r="A7" i="4"/>
  <c r="A5" i="4"/>
  <c r="F23" i="3"/>
  <c r="E23" i="3"/>
  <c r="H22" i="3"/>
  <c r="I22" i="3" s="1"/>
  <c r="I21" i="3"/>
  <c r="I20" i="3"/>
  <c r="I19" i="3"/>
  <c r="I18" i="3"/>
  <c r="I17" i="3"/>
  <c r="H16" i="3"/>
  <c r="H23" i="3" s="1"/>
  <c r="G16" i="3"/>
  <c r="G23" i="3" s="1"/>
  <c r="D16" i="3"/>
  <c r="D23" i="3" s="1"/>
  <c r="I23" i="3" s="1"/>
  <c r="G15" i="3"/>
  <c r="I15" i="3" s="1"/>
  <c r="I14" i="3"/>
  <c r="I11" i="3"/>
  <c r="B5" i="3"/>
  <c r="G23" i="2"/>
  <c r="E22" i="2"/>
  <c r="E21" i="2"/>
  <c r="E20" i="2"/>
  <c r="E19" i="2"/>
  <c r="E23" i="2" s="1"/>
  <c r="E18" i="2"/>
  <c r="G15" i="2"/>
  <c r="G25" i="2" s="1"/>
  <c r="G27" i="2" s="1"/>
  <c r="E14" i="2"/>
  <c r="E15" i="2" s="1"/>
  <c r="E13" i="2"/>
  <c r="G36" i="1"/>
  <c r="G37" i="1" s="1"/>
  <c r="G35" i="1"/>
  <c r="E35" i="1"/>
  <c r="G34" i="1"/>
  <c r="E34" i="1"/>
  <c r="E33" i="1"/>
  <c r="E36" i="1" s="1"/>
  <c r="E30" i="1"/>
  <c r="E29" i="1"/>
  <c r="G26" i="1"/>
  <c r="E25" i="1"/>
  <c r="E26" i="1" s="1"/>
  <c r="E31" i="1" s="1"/>
  <c r="G20" i="1"/>
  <c r="G22" i="1" s="1"/>
  <c r="E20" i="1"/>
  <c r="E19" i="1"/>
  <c r="E18" i="1"/>
  <c r="G15" i="1"/>
  <c r="E15" i="1"/>
  <c r="E22" i="1" s="1"/>
  <c r="E14" i="1"/>
  <c r="E13" i="1"/>
  <c r="E12" i="1"/>
  <c r="C28" i="4" l="1"/>
  <c r="C30" i="4" s="1"/>
  <c r="I16" i="3"/>
  <c r="E25" i="2"/>
  <c r="E27" i="2" s="1"/>
  <c r="E37" i="1"/>
</calcChain>
</file>

<file path=xl/sharedStrings.xml><?xml version="1.0" encoding="utf-8"?>
<sst xmlns="http://schemas.openxmlformats.org/spreadsheetml/2006/main" count="90" uniqueCount="81">
  <si>
    <t>CONSEJO NACIONAL PARA LA NIÑEZ Y LA ADOLESCENCIA</t>
  </si>
  <si>
    <t>ESTADO DE SITUACION FINANCIERA</t>
  </si>
  <si>
    <t>AL 31 DE OCTUBRE 2021</t>
  </si>
  <si>
    <t>(VALORES EN RD$)</t>
  </si>
  <si>
    <t>Activos</t>
  </si>
  <si>
    <t xml:space="preserve">Nota </t>
  </si>
  <si>
    <t>Activos corrientes</t>
  </si>
  <si>
    <t>Efectivo y equivalente de efectivo</t>
  </si>
  <si>
    <t>Inventario</t>
  </si>
  <si>
    <t xml:space="preserve">Pagos anticipados </t>
  </si>
  <si>
    <t>Total activos corrientes</t>
  </si>
  <si>
    <t>Activos no corrientes</t>
  </si>
  <si>
    <t>Propiedad, planta y equipo neto</t>
  </si>
  <si>
    <t>Activos intangibles</t>
  </si>
  <si>
    <t>Total activos no corrientes</t>
  </si>
  <si>
    <t>Total activos</t>
  </si>
  <si>
    <t>Pasivos corrientes</t>
  </si>
  <si>
    <t xml:space="preserve">Pasivos :       </t>
  </si>
  <si>
    <t>Cuentas por pagar a corto plazo</t>
  </si>
  <si>
    <t>Total pasivos corrientes</t>
  </si>
  <si>
    <t>Pasivos no corrientes</t>
  </si>
  <si>
    <t>Total pasivos no corrientes</t>
  </si>
  <si>
    <t xml:space="preserve">Total pasivos </t>
  </si>
  <si>
    <t xml:space="preserve">Activos Netos/Patrimonio </t>
  </si>
  <si>
    <t>Capital</t>
  </si>
  <si>
    <t>Resultado del periodo (Ahorro /Desahorro)</t>
  </si>
  <si>
    <t>Resultado Acumulado</t>
  </si>
  <si>
    <t xml:space="preserve">Total patrimonio </t>
  </si>
  <si>
    <t>Total Activos netos/patrimonio</t>
  </si>
  <si>
    <t xml:space="preserve">    Las notas que acompañan los Estados Financioros son parte integral de los mismos.</t>
  </si>
  <si>
    <t>ESTADO DE RENDIMIENTO FINANCIERO</t>
  </si>
  <si>
    <t>DEL 1RO. DE ENERO AL 31 DE OCTUBRE 2021</t>
  </si>
  <si>
    <t xml:space="preserve">Ingresos </t>
  </si>
  <si>
    <t>Transferencias y donaciones</t>
  </si>
  <si>
    <t>Otros ingresos</t>
  </si>
  <si>
    <t>Total ingresos</t>
  </si>
  <si>
    <t xml:space="preserve">Gastos 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</si>
  <si>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</si>
  <si>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</si>
  <si>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</si>
  <si>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</si>
  <si>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Otros Gastos</t>
  </si>
  <si>
    <t>Total gastos</t>
  </si>
  <si>
    <t>Ganancia (perdida) por diferencia cambiaria</t>
  </si>
  <si>
    <t>Resultado del período (ahorro / desahorro)</t>
  </si>
  <si>
    <t>Las notas que acompañan los Estados Financioros son parte integral de los mismos.</t>
  </si>
  <si>
    <t>ESTADO DE CAMBIO DEL PATRIMONIO NETO</t>
  </si>
  <si>
    <t>Capital Aportado</t>
  </si>
  <si>
    <t>Cambios en Políticas Contables</t>
  </si>
  <si>
    <t>Revaluación</t>
  </si>
  <si>
    <t>Resultados de Periodos Anteriores</t>
  </si>
  <si>
    <t>Resultado del Periodo</t>
  </si>
  <si>
    <t>Total Activos Netos / Patrimonio</t>
  </si>
  <si>
    <t>Saldo al 31 de diciembre 2019</t>
  </si>
  <si>
    <t xml:space="preserve">Cambio en políticas contables </t>
  </si>
  <si>
    <t>Revaluación de Propiedad, planta y equipo</t>
  </si>
  <si>
    <t>Ajuste al Patrimonio</t>
  </si>
  <si>
    <t>Resultado del período</t>
  </si>
  <si>
    <t>Saldo al 31 de diciembre 2020</t>
  </si>
  <si>
    <t>Efecto del gasto de depreciación de los activos revaluados</t>
  </si>
  <si>
    <t>Ajuste al patrimonio</t>
  </si>
  <si>
    <t xml:space="preserve">  </t>
  </si>
  <si>
    <t>Saldo al 31 de agosto de 2021</t>
  </si>
  <si>
    <t>Las notas en las páginas 13 a 14 son parte integral de estos Estados Financieros.</t>
  </si>
  <si>
    <t>ESTADO DE FLUJO DE EFECTIVO</t>
  </si>
  <si>
    <t>Flujo de efectivo procedentes de actividades operativas</t>
  </si>
  <si>
    <t xml:space="preserve">Cobros de subvenciones, transferencias, y otras asignaciones 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</si>
  <si>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</si>
  <si>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</si>
  <si>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</si>
  <si>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a proveedores</t>
  </si>
  <si>
    <t>Pagos por contratos mantenidos para negocios o intercambio</t>
  </si>
  <si>
    <t>Flujos de efectivo netos de las actividades de operación</t>
  </si>
  <si>
    <t>Flujos de efectivo de las actividades de inversión</t>
  </si>
  <si>
    <t>Pagos por adquisición de propiedad, planta y equipo</t>
  </si>
  <si>
    <t xml:space="preserve">Pagos por adquisición de intangibles y otros activos de largo plazo </t>
  </si>
  <si>
    <t>Pagos por costos de construcciones y desarrollos en proceso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</si>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</sst>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  <numFmt numFmtId="166" formatCode="#,##0.0000000"/>
    <numFmt numFmtId="167" formatCode="_(* #,##0.0000_);_(* \(#,##0.000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231F20"/>
      <name val="Times New Roman"/>
      <family val="1"/>
    </font>
    <font>
      <b/>
      <sz val="11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0"/>
      <color theme="10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b/>
      <sz val="9"/>
      <color rgb="FF231F20"/>
      <name val="Times New Roman"/>
      <family val="1"/>
    </font>
    <font>
      <b/>
      <sz val="10"/>
      <color rgb="FF231F20"/>
      <name val="Times New Roman"/>
      <family val="1"/>
    </font>
    <font>
      <sz val="9"/>
      <color rgb="FF231F20"/>
      <name val="Times New Roman"/>
      <family val="1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b/>
      <sz val="8"/>
      <color rgb="FFFF000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249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164" fontId="7" fillId="0" borderId="0" xfId="0" applyNumberFormat="1" applyFont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horizontal="left" vertical="center" indent="1"/>
    </xf>
    <xf numFmtId="0" fontId="11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right"/>
    </xf>
    <xf numFmtId="164" fontId="13" fillId="0" borderId="0" xfId="0" applyNumberFormat="1" applyFont="1" applyFill="1" applyAlignment="1"/>
    <xf numFmtId="43" fontId="14" fillId="0" borderId="0" xfId="1" applyFont="1" applyFill="1" applyAlignment="1">
      <alignment horizontal="right"/>
    </xf>
    <xf numFmtId="0" fontId="13" fillId="0" borderId="0" xfId="0" applyFont="1" applyFill="1" applyAlignment="1"/>
    <xf numFmtId="0" fontId="0" fillId="2" borderId="0" xfId="0" applyFill="1"/>
    <xf numFmtId="4" fontId="15" fillId="0" borderId="2" xfId="0" applyNumberFormat="1" applyFont="1" applyFill="1" applyBorder="1" applyAlignment="1">
      <alignment horizontal="right" vertical="center" wrapText="1"/>
    </xf>
    <xf numFmtId="43" fontId="13" fillId="0" borderId="0" xfId="1" applyFont="1" applyAlignment="1"/>
    <xf numFmtId="4" fontId="16" fillId="0" borderId="2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3" fillId="0" borderId="0" xfId="0" applyFont="1" applyAlignment="1"/>
    <xf numFmtId="0" fontId="18" fillId="0" borderId="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9" fillId="0" borderId="0" xfId="0" applyFont="1" applyFill="1" applyAlignment="1"/>
    <xf numFmtId="0" fontId="16" fillId="0" borderId="0" xfId="0" applyFont="1" applyFill="1" applyAlignment="1">
      <alignment horizontal="right" vertical="center" wrapText="1"/>
    </xf>
    <xf numFmtId="0" fontId="20" fillId="0" borderId="0" xfId="0" applyFont="1" applyFill="1"/>
    <xf numFmtId="164" fontId="19" fillId="0" borderId="0" xfId="0" applyNumberFormat="1" applyFont="1" applyFill="1" applyAlignment="1"/>
    <xf numFmtId="43" fontId="12" fillId="0" borderId="1" xfId="1" applyFont="1" applyFill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164" fontId="20" fillId="0" borderId="0" xfId="0" applyNumberFormat="1" applyFont="1" applyFill="1"/>
    <xf numFmtId="0" fontId="8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Alignment="1"/>
    <xf numFmtId="4" fontId="9" fillId="0" borderId="3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 wrapText="1" indent="1"/>
    </xf>
    <xf numFmtId="0" fontId="21" fillId="0" borderId="0" xfId="0" applyFont="1" applyFill="1" applyAlignment="1">
      <alignment horizontal="right" vertical="center" wrapText="1"/>
    </xf>
    <xf numFmtId="0" fontId="19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 indent="1"/>
    </xf>
    <xf numFmtId="0" fontId="11" fillId="0" borderId="0" xfId="0" applyFont="1" applyFill="1" applyAlignment="1">
      <alignment horizontal="center" vertical="center" wrapText="1"/>
    </xf>
    <xf numFmtId="3" fontId="7" fillId="0" borderId="0" xfId="0" applyNumberFormat="1" applyFont="1"/>
    <xf numFmtId="164" fontId="8" fillId="0" borderId="2" xfId="0" applyNumberFormat="1" applyFont="1" applyFill="1" applyBorder="1" applyAlignment="1">
      <alignment horizontal="right" vertical="center" wrapText="1"/>
    </xf>
    <xf numFmtId="164" fontId="9" fillId="0" borderId="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9" fillId="0" borderId="0" xfId="3" applyNumberFormat="1" applyFont="1" applyAlignment="1"/>
    <xf numFmtId="0" fontId="0" fillId="0" borderId="0" xfId="0" applyFont="1" applyFill="1"/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left" vertical="center" wrapText="1" indent="1"/>
    </xf>
    <xf numFmtId="43" fontId="12" fillId="0" borderId="1" xfId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vertical="top" wrapText="1"/>
    </xf>
    <xf numFmtId="164" fontId="5" fillId="0" borderId="3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4" fontId="21" fillId="0" borderId="0" xfId="4" applyNumberFormat="1" applyFont="1" applyFill="1" applyAlignment="1" applyProtection="1">
      <alignment horizontal="right" wrapText="1"/>
    </xf>
    <xf numFmtId="0" fontId="23" fillId="0" borderId="0" xfId="0" applyFont="1" applyAlignment="1"/>
    <xf numFmtId="4" fontId="19" fillId="0" borderId="0" xfId="4" applyNumberFormat="1" applyFont="1" applyFill="1" applyAlignment="1" applyProtection="1">
      <alignment horizontal="right" wrapTex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wrapText="1" indent="1"/>
    </xf>
    <xf numFmtId="4" fontId="21" fillId="0" borderId="0" xfId="4" applyNumberFormat="1" applyFont="1" applyFill="1" applyBorder="1" applyAlignment="1" applyProtection="1">
      <alignment horizontal="right" wrapText="1"/>
    </xf>
    <xf numFmtId="4" fontId="24" fillId="0" borderId="0" xfId="0" applyNumberFormat="1" applyFont="1" applyAlignment="1">
      <alignment vertical="center"/>
    </xf>
    <xf numFmtId="4" fontId="19" fillId="0" borderId="0" xfId="4" applyNumberFormat="1" applyFont="1" applyFill="1" applyBorder="1" applyAlignment="1" applyProtection="1">
      <alignment horizontal="right" wrapText="1"/>
    </xf>
    <xf numFmtId="0" fontId="25" fillId="0" borderId="0" xfId="0" applyFont="1"/>
    <xf numFmtId="4" fontId="21" fillId="0" borderId="1" xfId="4" applyNumberFormat="1" applyFont="1" applyFill="1" applyBorder="1" applyAlignment="1" applyProtection="1">
      <alignment horizontal="right" wrapText="1"/>
    </xf>
    <xf numFmtId="4" fontId="19" fillId="0" borderId="1" xfId="4" applyNumberFormat="1" applyFont="1" applyFill="1" applyBorder="1" applyAlignment="1" applyProtection="1">
      <alignment horizontal="right" wrapText="1"/>
    </xf>
    <xf numFmtId="4" fontId="8" fillId="0" borderId="0" xfId="0" applyNumberFormat="1" applyFont="1" applyFill="1" applyAlignment="1">
      <alignment horizontal="right" vertical="center" wrapText="1"/>
    </xf>
    <xf numFmtId="4" fontId="13" fillId="0" borderId="0" xfId="0" applyNumberFormat="1" applyFont="1" applyAlignment="1"/>
    <xf numFmtId="4" fontId="9" fillId="0" borderId="0" xfId="0" applyNumberFormat="1" applyFont="1" applyFill="1" applyAlignment="1">
      <alignment horizontal="right"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6" fontId="13" fillId="0" borderId="0" xfId="0" applyNumberFormat="1" applyFont="1" applyAlignment="1"/>
    <xf numFmtId="0" fontId="26" fillId="0" borderId="0" xfId="0" applyFont="1" applyAlignment="1">
      <alignment vertical="center" wrapText="1"/>
    </xf>
    <xf numFmtId="43" fontId="27" fillId="0" borderId="0" xfId="1" applyFont="1" applyFill="1" applyBorder="1" applyAlignment="1">
      <alignment horizontal="right" vertical="center" wrapText="1"/>
    </xf>
    <xf numFmtId="166" fontId="7" fillId="0" borderId="0" xfId="0" applyNumberFormat="1" applyFont="1"/>
    <xf numFmtId="164" fontId="27" fillId="0" borderId="0" xfId="0" applyNumberFormat="1" applyFont="1" applyFill="1" applyBorder="1" applyAlignment="1">
      <alignment horizontal="right" vertical="center" wrapText="1"/>
    </xf>
    <xf numFmtId="167" fontId="4" fillId="0" borderId="0" xfId="1" applyNumberFormat="1" applyFont="1" applyFill="1"/>
    <xf numFmtId="0" fontId="1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0" fillId="0" borderId="0" xfId="0" applyNumberFormat="1"/>
    <xf numFmtId="43" fontId="3" fillId="0" borderId="0" xfId="1" applyFont="1" applyFill="1"/>
    <xf numFmtId="0" fontId="5" fillId="0" borderId="0" xfId="2" applyFont="1" applyFill="1" applyBorder="1" applyAlignment="1">
      <alignment horizontal="center"/>
    </xf>
    <xf numFmtId="0" fontId="5" fillId="0" borderId="0" xfId="2" applyFont="1" applyFill="1" applyAlignment="1"/>
    <xf numFmtId="0" fontId="12" fillId="0" borderId="0" xfId="0" applyFont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/>
    <xf numFmtId="43" fontId="25" fillId="0" borderId="0" xfId="1" applyFont="1" applyFill="1"/>
    <xf numFmtId="0" fontId="8" fillId="0" borderId="0" xfId="0" applyFont="1" applyAlignment="1">
      <alignment horizontal="left" vertical="center"/>
    </xf>
    <xf numFmtId="0" fontId="21" fillId="0" borderId="0" xfId="0" applyFont="1" applyFill="1"/>
    <xf numFmtId="0" fontId="11" fillId="0" borderId="0" xfId="0" applyFont="1" applyAlignment="1">
      <alignment horizontal="center" vertical="center"/>
    </xf>
    <xf numFmtId="43" fontId="12" fillId="0" borderId="0" xfId="1" applyFont="1" applyFill="1" applyAlignment="1"/>
    <xf numFmtId="4" fontId="21" fillId="0" borderId="0" xfId="4" applyNumberFormat="1" applyFont="1" applyFill="1" applyAlignment="1" applyProtection="1"/>
    <xf numFmtId="43" fontId="29" fillId="0" borderId="0" xfId="1" applyFont="1" applyFill="1"/>
    <xf numFmtId="164" fontId="4" fillId="0" borderId="0" xfId="0" applyNumberFormat="1" applyFont="1" applyFill="1"/>
    <xf numFmtId="0" fontId="8" fillId="0" borderId="0" xfId="0" applyFont="1" applyAlignment="1">
      <alignment horizontal="left" vertical="center" indent="1"/>
    </xf>
    <xf numFmtId="4" fontId="8" fillId="0" borderId="3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21" fillId="0" borderId="0" xfId="0" applyFont="1" applyAlignment="1"/>
    <xf numFmtId="0" fontId="12" fillId="0" borderId="0" xfId="0" applyFont="1" applyAlignment="1"/>
    <xf numFmtId="0" fontId="21" fillId="0" borderId="0" xfId="0" applyFont="1" applyAlignment="1">
      <alignment horizontal="right"/>
    </xf>
    <xf numFmtId="4" fontId="21" fillId="0" borderId="0" xfId="4" applyNumberFormat="1" applyFont="1" applyAlignment="1" applyProtection="1"/>
    <xf numFmtId="43" fontId="4" fillId="0" borderId="0" xfId="1" applyFont="1" applyFill="1"/>
    <xf numFmtId="4" fontId="4" fillId="0" borderId="0" xfId="0" applyNumberFormat="1" applyFont="1" applyFill="1"/>
    <xf numFmtId="0" fontId="21" fillId="0" borderId="0" xfId="0" applyFont="1" applyAlignment="1">
      <alignment horizontal="left" vertical="center"/>
    </xf>
    <xf numFmtId="4" fontId="21" fillId="0" borderId="0" xfId="4" applyNumberFormat="1" applyFont="1" applyAlignment="1" applyProtection="1">
      <alignment horizontal="right"/>
    </xf>
    <xf numFmtId="0" fontId="12" fillId="0" borderId="1" xfId="0" applyFont="1" applyBorder="1" applyAlignment="1"/>
    <xf numFmtId="0" fontId="12" fillId="0" borderId="1" xfId="0" applyFont="1" applyBorder="1" applyAlignment="1">
      <alignment horizontal="right"/>
    </xf>
    <xf numFmtId="4" fontId="8" fillId="0" borderId="4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0" fillId="0" borderId="0" xfId="0" applyBorder="1"/>
    <xf numFmtId="39" fontId="4" fillId="0" borderId="0" xfId="0" applyNumberFormat="1" applyFont="1" applyFill="1"/>
    <xf numFmtId="0" fontId="11" fillId="0" borderId="0" xfId="0" applyFont="1" applyAlignment="1">
      <alignment horizontal="center" vertical="center"/>
    </xf>
    <xf numFmtId="0" fontId="2" fillId="0" borderId="0" xfId="0" applyFont="1" applyBorder="1"/>
    <xf numFmtId="0" fontId="31" fillId="3" borderId="0" xfId="0" applyFont="1" applyFill="1" applyBorder="1" applyAlignment="1"/>
    <xf numFmtId="0" fontId="32" fillId="3" borderId="0" xfId="0" applyFont="1" applyFill="1" applyBorder="1" applyAlignment="1"/>
    <xf numFmtId="0" fontId="3" fillId="0" borderId="0" xfId="0" applyFont="1" applyBorder="1"/>
    <xf numFmtId="0" fontId="31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4" fillId="3" borderId="0" xfId="0" applyFont="1" applyFill="1" applyBorder="1" applyAlignment="1"/>
    <xf numFmtId="0" fontId="35" fillId="3" borderId="0" xfId="0" applyFont="1" applyFill="1" applyBorder="1" applyAlignment="1"/>
    <xf numFmtId="0" fontId="36" fillId="0" borderId="0" xfId="0" applyFont="1" applyBorder="1"/>
    <xf numFmtId="0" fontId="37" fillId="0" borderId="0" xfId="0" applyFont="1" applyBorder="1"/>
    <xf numFmtId="0" fontId="2" fillId="0" borderId="0" xfId="0" applyFont="1"/>
    <xf numFmtId="43" fontId="38" fillId="0" borderId="0" xfId="1" applyFont="1" applyBorder="1"/>
    <xf numFmtId="43" fontId="39" fillId="0" borderId="0" xfId="1" applyFont="1" applyBorder="1"/>
    <xf numFmtId="0" fontId="3" fillId="0" borderId="0" xfId="0" applyFont="1"/>
    <xf numFmtId="0" fontId="21" fillId="4" borderId="5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 indent="2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40" fillId="0" borderId="0" xfId="0" applyFont="1"/>
    <xf numFmtId="0" fontId="8" fillId="0" borderId="8" xfId="0" applyFont="1" applyFill="1" applyBorder="1" applyAlignment="1">
      <alignment vertical="center" wrapText="1"/>
    </xf>
    <xf numFmtId="39" fontId="12" fillId="0" borderId="0" xfId="0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4" fontId="12" fillId="0" borderId="0" xfId="0" applyNumberFormat="1" applyFont="1" applyBorder="1" applyAlignment="1">
      <alignment vertical="center"/>
    </xf>
    <xf numFmtId="39" fontId="12" fillId="0" borderId="9" xfId="0" applyNumberFormat="1" applyFont="1" applyFill="1" applyBorder="1"/>
    <xf numFmtId="0" fontId="11" fillId="0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center" wrapText="1"/>
    </xf>
    <xf numFmtId="39" fontId="12" fillId="0" borderId="9" xfId="0" applyNumberFormat="1" applyFont="1" applyFill="1" applyBorder="1" applyAlignment="1">
      <alignment vertical="center" wrapText="1"/>
    </xf>
    <xf numFmtId="0" fontId="12" fillId="0" borderId="0" xfId="0" applyFont="1" applyFill="1" applyBorder="1"/>
    <xf numFmtId="0" fontId="11" fillId="0" borderId="8" xfId="0" applyFont="1" applyFill="1" applyBorder="1" applyAlignment="1">
      <alignment vertical="center" wrapText="1"/>
    </xf>
    <xf numFmtId="43" fontId="12" fillId="0" borderId="0" xfId="1" applyFont="1" applyFill="1" applyBorder="1"/>
    <xf numFmtId="0" fontId="11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/>
    <xf numFmtId="43" fontId="12" fillId="0" borderId="10" xfId="1" applyFont="1" applyFill="1" applyBorder="1"/>
    <xf numFmtId="39" fontId="15" fillId="0" borderId="11" xfId="0" applyNumberFormat="1" applyFont="1" applyFill="1" applyBorder="1"/>
    <xf numFmtId="0" fontId="8" fillId="0" borderId="11" xfId="0" applyFont="1" applyFill="1" applyBorder="1" applyAlignment="1">
      <alignment horizontal="center" vertical="center" wrapText="1"/>
    </xf>
    <xf numFmtId="43" fontId="15" fillId="0" borderId="11" xfId="1" applyFont="1" applyFill="1" applyBorder="1"/>
    <xf numFmtId="39" fontId="15" fillId="0" borderId="12" xfId="0" applyNumberFormat="1" applyFont="1" applyFill="1" applyBorder="1"/>
    <xf numFmtId="4" fontId="11" fillId="0" borderId="0" xfId="0" applyNumberFormat="1" applyFont="1" applyFill="1" applyBorder="1" applyAlignment="1">
      <alignment horizontal="right" vertical="center" wrapText="1"/>
    </xf>
    <xf numFmtId="43" fontId="12" fillId="0" borderId="9" xfId="1" applyFont="1" applyFill="1" applyBorder="1"/>
    <xf numFmtId="4" fontId="0" fillId="0" borderId="0" xfId="0" applyNumberFormat="1"/>
    <xf numFmtId="0" fontId="12" fillId="0" borderId="0" xfId="0" applyFont="1" applyBorder="1"/>
    <xf numFmtId="4" fontId="40" fillId="0" borderId="0" xfId="0" applyNumberFormat="1" applyFont="1"/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/>
    <xf numFmtId="39" fontId="12" fillId="0" borderId="1" xfId="0" applyNumberFormat="1" applyFont="1" applyFill="1" applyBorder="1"/>
    <xf numFmtId="39" fontId="15" fillId="0" borderId="4" xfId="0" applyNumberFormat="1" applyFont="1" applyFill="1" applyBorder="1"/>
    <xf numFmtId="43" fontId="15" fillId="0" borderId="4" xfId="1" applyFont="1" applyFill="1" applyBorder="1"/>
    <xf numFmtId="39" fontId="15" fillId="0" borderId="13" xfId="0" applyNumberFormat="1" applyFont="1" applyFill="1" applyBorder="1"/>
    <xf numFmtId="43" fontId="0" fillId="0" borderId="0" xfId="1" applyFont="1"/>
    <xf numFmtId="164" fontId="40" fillId="0" borderId="0" xfId="0" applyNumberFormat="1" applyFont="1"/>
    <xf numFmtId="0" fontId="21" fillId="0" borderId="14" xfId="0" applyFont="1" applyFill="1" applyBorder="1" applyAlignment="1">
      <alignment vertical="center"/>
    </xf>
    <xf numFmtId="0" fontId="12" fillId="0" borderId="15" xfId="0" applyFont="1" applyFill="1" applyBorder="1"/>
    <xf numFmtId="39" fontId="12" fillId="0" borderId="16" xfId="0" applyNumberFormat="1" applyFont="1" applyFill="1" applyBorder="1"/>
    <xf numFmtId="4" fontId="41" fillId="0" borderId="0" xfId="0" applyNumberFormat="1" applyFont="1" applyAlignment="1">
      <alignment vertical="center"/>
    </xf>
    <xf numFmtId="0" fontId="42" fillId="0" borderId="0" xfId="0" applyFont="1" applyAlignment="1">
      <alignment horizontal="left" vertical="center" indent="1"/>
    </xf>
    <xf numFmtId="4" fontId="4" fillId="0" borderId="0" xfId="0" applyNumberFormat="1" applyFont="1"/>
    <xf numFmtId="4" fontId="43" fillId="0" borderId="0" xfId="3" applyNumberFormat="1" applyFont="1" applyAlignment="1"/>
    <xf numFmtId="43" fontId="2" fillId="0" borderId="0" xfId="1" applyFont="1"/>
    <xf numFmtId="39" fontId="39" fillId="0" borderId="0" xfId="1" applyNumberFormat="1" applyFont="1" applyBorder="1"/>
    <xf numFmtId="4" fontId="3" fillId="0" borderId="0" xfId="0" applyNumberFormat="1" applyFont="1"/>
    <xf numFmtId="164" fontId="2" fillId="0" borderId="0" xfId="0" applyNumberFormat="1" applyFont="1"/>
    <xf numFmtId="0" fontId="44" fillId="0" borderId="0" xfId="0" applyFont="1" applyBorder="1" applyAlignment="1">
      <alignment wrapText="1"/>
    </xf>
    <xf numFmtId="164" fontId="45" fillId="0" borderId="0" xfId="0" applyNumberFormat="1" applyFont="1" applyBorder="1" applyAlignment="1">
      <alignment horizontal="right"/>
    </xf>
    <xf numFmtId="0" fontId="45" fillId="0" borderId="0" xfId="0" applyFont="1" applyBorder="1"/>
    <xf numFmtId="0" fontId="38" fillId="0" borderId="0" xfId="0" applyFont="1" applyBorder="1"/>
    <xf numFmtId="164" fontId="32" fillId="0" borderId="0" xfId="0" applyNumberFormat="1" applyFont="1" applyBorder="1" applyAlignment="1">
      <alignment horizontal="right"/>
    </xf>
    <xf numFmtId="0" fontId="32" fillId="0" borderId="0" xfId="0" applyFont="1" applyBorder="1" applyAlignment="1">
      <alignment wrapText="1"/>
    </xf>
    <xf numFmtId="0" fontId="46" fillId="0" borderId="0" xfId="0" applyFont="1"/>
    <xf numFmtId="0" fontId="44" fillId="0" borderId="0" xfId="0" applyFont="1" applyBorder="1"/>
    <xf numFmtId="0" fontId="39" fillId="0" borderId="0" xfId="0" applyFont="1" applyBorder="1" applyAlignment="1">
      <alignment wrapText="1"/>
    </xf>
    <xf numFmtId="0" fontId="47" fillId="0" borderId="0" xfId="0" applyFont="1" applyBorder="1"/>
    <xf numFmtId="0" fontId="47" fillId="0" borderId="0" xfId="0" applyFont="1" applyBorder="1"/>
    <xf numFmtId="0" fontId="48" fillId="0" borderId="0" xfId="0" applyFont="1" applyBorder="1"/>
    <xf numFmtId="0" fontId="48" fillId="0" borderId="0" xfId="0" applyFont="1" applyBorder="1" applyAlignment="1">
      <alignment wrapText="1"/>
    </xf>
    <xf numFmtId="0" fontId="46" fillId="0" borderId="0" xfId="0" applyFont="1" applyBorder="1"/>
    <xf numFmtId="0" fontId="15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49" fillId="0" borderId="0" xfId="0" applyFont="1" applyAlignment="1">
      <alignment horizontal="left" vertical="center" indent="5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1" fillId="0" borderId="0" xfId="0" applyFont="1"/>
    <xf numFmtId="0" fontId="21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 indent="1"/>
    </xf>
    <xf numFmtId="43" fontId="21" fillId="0" borderId="0" xfId="1" applyFont="1" applyFill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20" fillId="0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left" vertical="center" indent="1"/>
    </xf>
    <xf numFmtId="39" fontId="20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39" fontId="0" fillId="0" borderId="0" xfId="0" applyNumberFormat="1" applyAlignment="1">
      <alignment horizontal="right"/>
    </xf>
    <xf numFmtId="43" fontId="12" fillId="0" borderId="1" xfId="1" applyFont="1" applyFill="1" applyBorder="1" applyAlignment="1">
      <alignment horizontal="right" vertical="center" wrapText="1"/>
    </xf>
    <xf numFmtId="39" fontId="20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3" fontId="15" fillId="0" borderId="11" xfId="1" applyFont="1" applyBorder="1" applyAlignment="1">
      <alignment horizontal="right" vertical="center" wrapText="1"/>
    </xf>
    <xf numFmtId="4" fontId="50" fillId="0" borderId="11" xfId="0" applyNumberFormat="1" applyFont="1" applyBorder="1" applyAlignment="1">
      <alignment horizontal="right" vertical="center" wrapText="1"/>
    </xf>
    <xf numFmtId="0" fontId="51" fillId="0" borderId="0" xfId="0" applyFont="1" applyAlignment="1">
      <alignment vertical="top" wrapText="1"/>
    </xf>
    <xf numFmtId="43" fontId="10" fillId="0" borderId="0" xfId="1" applyFont="1" applyBorder="1" applyAlignment="1">
      <alignment horizontal="right" vertical="center" wrapText="1"/>
    </xf>
    <xf numFmtId="0" fontId="30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43" fontId="21" fillId="0" borderId="0" xfId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39" fontId="20" fillId="0" borderId="0" xfId="0" applyNumberFormat="1" applyFont="1" applyAlignment="1">
      <alignment horizontal="right" vertical="center" wrapText="1"/>
    </xf>
    <xf numFmtId="43" fontId="20" fillId="0" borderId="0" xfId="1" applyFont="1" applyAlignment="1">
      <alignment horizontal="right" vertical="center" wrapText="1"/>
    </xf>
    <xf numFmtId="43" fontId="21" fillId="0" borderId="1" xfId="1" applyFont="1" applyBorder="1" applyAlignment="1">
      <alignment horizontal="right" vertical="center" wrapText="1"/>
    </xf>
    <xf numFmtId="43" fontId="20" fillId="0" borderId="1" xfId="1" applyFont="1" applyBorder="1" applyAlignment="1">
      <alignment horizontal="right" vertical="center" wrapText="1"/>
    </xf>
    <xf numFmtId="39" fontId="50" fillId="0" borderId="11" xfId="0" applyNumberFormat="1" applyFont="1" applyBorder="1" applyAlignment="1">
      <alignment horizontal="right" vertical="center" wrapText="1"/>
    </xf>
    <xf numFmtId="39" fontId="10" fillId="0" borderId="0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39" fontId="21" fillId="0" borderId="1" xfId="0" applyNumberFormat="1" applyFont="1" applyBorder="1" applyAlignment="1">
      <alignment horizontal="right" vertical="center" wrapText="1"/>
    </xf>
    <xf numFmtId="39" fontId="20" fillId="0" borderId="1" xfId="0" applyNumberFormat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39" fontId="50" fillId="0" borderId="3" xfId="0" applyNumberFormat="1" applyFont="1" applyBorder="1" applyAlignment="1">
      <alignment horizontal="right" vertical="center" wrapText="1"/>
    </xf>
    <xf numFmtId="43" fontId="2" fillId="0" borderId="0" xfId="1" applyFont="1" applyFill="1" applyBorder="1"/>
  </cellXfs>
  <cellStyles count="5">
    <cellStyle name="Comma" xfId="1" builtinId="3"/>
    <cellStyle name="Hyperlink" xfId="4" builtinId="8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2171700</xdr:colOff>
      <xdr:row>0</xdr:row>
      <xdr:rowOff>76200</xdr:rowOff>
    </xdr:from>
    <xdr:to>
      <xdr:col>3</xdr:col>
      <xdr:colOff>114300</xdr:colOff>
      <xdr:row>4</xdr:row>
      <xdr:rowOff>47625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76200"/>
          <a:ext cx="971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498474</xdr:colOff>
      <xdr:row>44</xdr:row>
      <xdr:rowOff>52732</xdr:rowOff>
    </xdr:from>
    <xdr:to>
      <xdr:col>7</xdr:col>
      <xdr:colOff>542924</xdr:colOff>
      <xdr:row>48</xdr:row>
      <xdr:rowOff>50282</xdr:rowOff>
    </xdr:to>
    <xdr:sp macro="" textlink="">
      <xdr:nvSpPr>
        <xdr:cNvPr id="3" name="3 CuadroTexto"/>
        <xdr:cNvSpPr txBox="1"/>
      </xdr:nvSpPr>
      <xdr:spPr>
        <a:xfrm>
          <a:off x="3908424" y="8491882"/>
          <a:ext cx="2311400" cy="6452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1</xdr:col>
      <xdr:colOff>127000</xdr:colOff>
      <xdr:row>44</xdr:row>
      <xdr:rowOff>50800</xdr:rowOff>
    </xdr:from>
    <xdr:to>
      <xdr:col>1</xdr:col>
      <xdr:colOff>2419350</xdr:colOff>
      <xdr:row>47</xdr:row>
      <xdr:rowOff>153770</xdr:rowOff>
    </xdr:to>
    <xdr:sp macro="" textlink="">
      <xdr:nvSpPr>
        <xdr:cNvPr id="4" name="3 CuadroTexto"/>
        <xdr:cNvSpPr txBox="1"/>
      </xdr:nvSpPr>
      <xdr:spPr>
        <a:xfrm>
          <a:off x="508000" y="8489950"/>
          <a:ext cx="2292350" cy="5887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Dra.</a:t>
          </a:r>
          <a:r>
            <a:rPr lang="es-ES_tradnl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Ana Cecilia Morun Solano</a:t>
          </a:r>
          <a:endParaRPr lang="es-DO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Presidenta Ejecutiva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3</xdr:col>
      <xdr:colOff>479425</xdr:colOff>
      <xdr:row>51</xdr:row>
      <xdr:rowOff>9673</xdr:rowOff>
    </xdr:from>
    <xdr:to>
      <xdr:col>7</xdr:col>
      <xdr:colOff>571500</xdr:colOff>
      <xdr:row>54</xdr:row>
      <xdr:rowOff>66965</xdr:rowOff>
    </xdr:to>
    <xdr:sp macro="" textlink="">
      <xdr:nvSpPr>
        <xdr:cNvPr id="5" name="3 CuadroTexto"/>
        <xdr:cNvSpPr txBox="1"/>
      </xdr:nvSpPr>
      <xdr:spPr>
        <a:xfrm>
          <a:off x="3889375" y="9582298"/>
          <a:ext cx="2359025" cy="54306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Contador Dpto Financiero</a:t>
          </a:r>
          <a:endParaRPr lang="es-DO" sz="1200">
            <a:effectLst/>
          </a:endParaRPr>
        </a:p>
      </xdr:txBody>
    </xdr:sp>
    <xdr:clientData/>
  </xdr:twoCellAnchor>
  <xdr:twoCellAnchor>
    <xdr:from>
      <xdr:col>1</xdr:col>
      <xdr:colOff>66675</xdr:colOff>
      <xdr:row>50</xdr:row>
      <xdr:rowOff>111368</xdr:rowOff>
    </xdr:from>
    <xdr:to>
      <xdr:col>1</xdr:col>
      <xdr:colOff>2787651</xdr:colOff>
      <xdr:row>54</xdr:row>
      <xdr:rowOff>52319</xdr:rowOff>
    </xdr:to>
    <xdr:sp macro="" textlink="">
      <xdr:nvSpPr>
        <xdr:cNvPr id="6" name="3 CuadroTexto"/>
        <xdr:cNvSpPr txBox="1"/>
      </xdr:nvSpPr>
      <xdr:spPr>
        <a:xfrm>
          <a:off x="447675" y="9522068"/>
          <a:ext cx="2568576" cy="5886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Ing. Nicomedes de Jesus Capriles B.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Director Administrativo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y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2</xdr:col>
      <xdr:colOff>352425</xdr:colOff>
      <xdr:row>3</xdr:row>
      <xdr:rowOff>142875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71450"/>
          <a:ext cx="1104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200024</xdr:colOff>
      <xdr:row>34</xdr:row>
      <xdr:rowOff>54002</xdr:rowOff>
    </xdr:from>
    <xdr:to>
      <xdr:col>5</xdr:col>
      <xdr:colOff>714376</xdr:colOff>
      <xdr:row>38</xdr:row>
      <xdr:rowOff>45827</xdr:rowOff>
    </xdr:to>
    <xdr:sp macro="" textlink="">
      <xdr:nvSpPr>
        <xdr:cNvPr id="3" name="3 CuadroTexto"/>
        <xdr:cNvSpPr txBox="1"/>
      </xdr:nvSpPr>
      <xdr:spPr>
        <a:xfrm>
          <a:off x="3781424" y="6311927"/>
          <a:ext cx="2609852" cy="6395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0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>
            <a:lnSpc>
              <a:spcPts val="12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3</xdr:col>
      <xdr:colOff>444498</xdr:colOff>
      <xdr:row>41</xdr:row>
      <xdr:rowOff>108098</xdr:rowOff>
    </xdr:from>
    <xdr:to>
      <xdr:col>5</xdr:col>
      <xdr:colOff>619125</xdr:colOff>
      <xdr:row>44</xdr:row>
      <xdr:rowOff>149343</xdr:rowOff>
    </xdr:to>
    <xdr:sp macro="" textlink="">
      <xdr:nvSpPr>
        <xdr:cNvPr id="4" name="3 CuadroTexto"/>
        <xdr:cNvSpPr txBox="1"/>
      </xdr:nvSpPr>
      <xdr:spPr>
        <a:xfrm>
          <a:off x="4025898" y="7499498"/>
          <a:ext cx="2270127" cy="52702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Contador Dpto Financiero</a:t>
          </a:r>
          <a:endParaRPr lang="es-DO" sz="1200">
            <a:effectLst/>
          </a:endParaRPr>
        </a:p>
      </xdr:txBody>
    </xdr:sp>
    <xdr:clientData/>
  </xdr:twoCellAnchor>
  <xdr:twoCellAnchor>
    <xdr:from>
      <xdr:col>0</xdr:col>
      <xdr:colOff>275504</xdr:colOff>
      <xdr:row>41</xdr:row>
      <xdr:rowOff>73268</xdr:rowOff>
    </xdr:from>
    <xdr:to>
      <xdr:col>1</xdr:col>
      <xdr:colOff>2800350</xdr:colOff>
      <xdr:row>45</xdr:row>
      <xdr:rowOff>14313</xdr:rowOff>
    </xdr:to>
    <xdr:sp macro="" textlink="">
      <xdr:nvSpPr>
        <xdr:cNvPr id="5" name="3 CuadroTexto"/>
        <xdr:cNvSpPr txBox="1"/>
      </xdr:nvSpPr>
      <xdr:spPr>
        <a:xfrm>
          <a:off x="275504" y="7464668"/>
          <a:ext cx="2886796" cy="5887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Ing. Nicomedes de Jesus Capriles B.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Director Administrativo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y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1</xdr:col>
      <xdr:colOff>2292350</xdr:colOff>
      <xdr:row>37</xdr:row>
      <xdr:rowOff>102970</xdr:rowOff>
    </xdr:to>
    <xdr:sp macro="" textlink="">
      <xdr:nvSpPr>
        <xdr:cNvPr id="6" name="3 CuadroTexto"/>
        <xdr:cNvSpPr txBox="1"/>
      </xdr:nvSpPr>
      <xdr:spPr>
        <a:xfrm>
          <a:off x="361950" y="6257925"/>
          <a:ext cx="2292350" cy="5887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Dra.</a:t>
          </a:r>
          <a:r>
            <a:rPr lang="es-ES_tradnl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Ana Cecilia Morun Solano</a:t>
          </a:r>
          <a:endParaRPr lang="es-DO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Presidenta Ejecutiva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847725</xdr:colOff>
      <xdr:row>1</xdr:row>
      <xdr:rowOff>9525</xdr:rowOff>
    </xdr:from>
    <xdr:to>
      <xdr:col>5</xdr:col>
      <xdr:colOff>762000</xdr:colOff>
      <xdr:row>4</xdr:row>
      <xdr:rowOff>0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71450"/>
          <a:ext cx="971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28</xdr:row>
      <xdr:rowOff>36857</xdr:rowOff>
    </xdr:from>
    <xdr:to>
      <xdr:col>8</xdr:col>
      <xdr:colOff>309002</xdr:colOff>
      <xdr:row>32</xdr:row>
      <xdr:rowOff>26728</xdr:rowOff>
    </xdr:to>
    <xdr:sp macro="" textlink="">
      <xdr:nvSpPr>
        <xdr:cNvPr id="3" name="3 CuadroTexto"/>
        <xdr:cNvSpPr txBox="1"/>
      </xdr:nvSpPr>
      <xdr:spPr>
        <a:xfrm>
          <a:off x="5600700" y="4475507"/>
          <a:ext cx="3271277" cy="63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1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1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1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1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1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5</xdr:col>
      <xdr:colOff>583289</xdr:colOff>
      <xdr:row>33</xdr:row>
      <xdr:rowOff>158898</xdr:rowOff>
    </xdr:from>
    <xdr:to>
      <xdr:col>8</xdr:col>
      <xdr:colOff>219075</xdr:colOff>
      <xdr:row>37</xdr:row>
      <xdr:rowOff>42885</xdr:rowOff>
    </xdr:to>
    <xdr:sp macro="" textlink="">
      <xdr:nvSpPr>
        <xdr:cNvPr id="4" name="3 CuadroTexto"/>
        <xdr:cNvSpPr txBox="1"/>
      </xdr:nvSpPr>
      <xdr:spPr>
        <a:xfrm>
          <a:off x="5812514" y="5407173"/>
          <a:ext cx="2969536" cy="53168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Contador Dpto Financiero</a:t>
          </a:r>
          <a:endParaRPr lang="es-DO" sz="1200">
            <a:effectLst/>
          </a:endParaRPr>
        </a:p>
      </xdr:txBody>
    </xdr:sp>
    <xdr:clientData/>
  </xdr:twoCellAnchor>
  <xdr:twoCellAnchor>
    <xdr:from>
      <xdr:col>2</xdr:col>
      <xdr:colOff>391709</xdr:colOff>
      <xdr:row>33</xdr:row>
      <xdr:rowOff>120894</xdr:rowOff>
    </xdr:from>
    <xdr:to>
      <xdr:col>3</xdr:col>
      <xdr:colOff>742950</xdr:colOff>
      <xdr:row>36</xdr:row>
      <xdr:rowOff>133351</xdr:rowOff>
    </xdr:to>
    <xdr:sp macro="" textlink="">
      <xdr:nvSpPr>
        <xdr:cNvPr id="5" name="3 CuadroTexto"/>
        <xdr:cNvSpPr txBox="1"/>
      </xdr:nvSpPr>
      <xdr:spPr>
        <a:xfrm>
          <a:off x="1372784" y="5369169"/>
          <a:ext cx="2380066" cy="4982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100"/>
            </a:lnSpc>
          </a:pPr>
          <a:r>
            <a:rPr lang="es-ES" sz="11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Ing. Nicomedes de Jesus Capriles B.</a:t>
          </a:r>
          <a:endParaRPr lang="es-ES" sz="11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1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Director Administrativo</a:t>
          </a:r>
          <a:r>
            <a:rPr lang="es-ES" sz="11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y Financiero</a:t>
          </a:r>
          <a:endParaRPr lang="es-E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</xdr:col>
      <xdr:colOff>409575</xdr:colOff>
      <xdr:row>28</xdr:row>
      <xdr:rowOff>0</xdr:rowOff>
    </xdr:from>
    <xdr:to>
      <xdr:col>3</xdr:col>
      <xdr:colOff>673100</xdr:colOff>
      <xdr:row>31</xdr:row>
      <xdr:rowOff>102970</xdr:rowOff>
    </xdr:to>
    <xdr:sp macro="" textlink="">
      <xdr:nvSpPr>
        <xdr:cNvPr id="6" name="3 CuadroTexto"/>
        <xdr:cNvSpPr txBox="1"/>
      </xdr:nvSpPr>
      <xdr:spPr>
        <a:xfrm>
          <a:off x="1390650" y="4438650"/>
          <a:ext cx="2292350" cy="58874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Dra.</a:t>
          </a:r>
          <a:r>
            <a:rPr lang="es-ES_tradnl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Ana Cecilia Morun Solano</a:t>
          </a:r>
          <a:endParaRPr lang="es-DO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Presidenta Ejecutiva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2543175</xdr:colOff>
      <xdr:row>0</xdr:row>
      <xdr:rowOff>114300</xdr:rowOff>
    </xdr:from>
    <xdr:to>
      <xdr:col>1</xdr:col>
      <xdr:colOff>3514725</xdr:colOff>
      <xdr:row>3</xdr:row>
      <xdr:rowOff>19050</xdr:rowOff>
    </xdr:to>
    <xdr:pic>
      <xdr:nvPicPr>
        <xdr:cNvPr id="2" name="1 Imagen" descr="Logo CONAN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4300"/>
          <a:ext cx="971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3823298</xdr:colOff>
      <xdr:row>36</xdr:row>
      <xdr:rowOff>20216</xdr:rowOff>
    </xdr:from>
    <xdr:to>
      <xdr:col>5</xdr:col>
      <xdr:colOff>296533</xdr:colOff>
      <xdr:row>40</xdr:row>
      <xdr:rowOff>2426</xdr:rowOff>
    </xdr:to>
    <xdr:sp macro="" textlink="">
      <xdr:nvSpPr>
        <xdr:cNvPr id="3" name="3 CuadroTexto"/>
        <xdr:cNvSpPr txBox="1"/>
      </xdr:nvSpPr>
      <xdr:spPr>
        <a:xfrm>
          <a:off x="4299548" y="6744866"/>
          <a:ext cx="2702585" cy="62991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Rodolfo S. Nuñez O.</a:t>
          </a:r>
          <a:endParaRPr lang="es-ES" sz="1200"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Enc. Depto.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F</a:t>
          </a: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inanciero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</xdr:txBody>
    </xdr:sp>
    <xdr:clientData/>
  </xdr:twoCellAnchor>
  <xdr:twoCellAnchor>
    <xdr:from>
      <xdr:col>1</xdr:col>
      <xdr:colOff>3801985</xdr:colOff>
      <xdr:row>44</xdr:row>
      <xdr:rowOff>116486</xdr:rowOff>
    </xdr:from>
    <xdr:to>
      <xdr:col>3</xdr:col>
      <xdr:colOff>224647</xdr:colOff>
      <xdr:row>48</xdr:row>
      <xdr:rowOff>9991</xdr:rowOff>
    </xdr:to>
    <xdr:sp macro="" textlink="">
      <xdr:nvSpPr>
        <xdr:cNvPr id="4" name="3 CuadroTexto"/>
        <xdr:cNvSpPr txBox="1"/>
      </xdr:nvSpPr>
      <xdr:spPr>
        <a:xfrm>
          <a:off x="4278235" y="8136536"/>
          <a:ext cx="2404362" cy="54120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2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Lic. Renald Matos</a:t>
          </a:r>
          <a:r>
            <a:rPr lang="es-ES" sz="1200" b="1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s-ES" sz="1200">
              <a:latin typeface="Times New Roman" pitchFamily="18" charset="0"/>
              <a:cs typeface="Times New Roman" pitchFamily="18" charset="0"/>
            </a:rPr>
            <a:t> </a:t>
          </a: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Contador Dpto Financiero</a:t>
          </a:r>
          <a:endParaRPr lang="es-DO" sz="1200">
            <a:effectLst/>
          </a:endParaRPr>
        </a:p>
      </xdr:txBody>
    </xdr:sp>
    <xdr:clientData/>
  </xdr:twoCellAnchor>
  <xdr:twoCellAnchor>
    <xdr:from>
      <xdr:col>0</xdr:col>
      <xdr:colOff>413350</xdr:colOff>
      <xdr:row>44</xdr:row>
      <xdr:rowOff>143774</xdr:rowOff>
    </xdr:from>
    <xdr:to>
      <xdr:col>1</xdr:col>
      <xdr:colOff>2534009</xdr:colOff>
      <xdr:row>48</xdr:row>
      <xdr:rowOff>75433</xdr:rowOff>
    </xdr:to>
    <xdr:sp macro="" textlink="">
      <xdr:nvSpPr>
        <xdr:cNvPr id="5" name="3 CuadroTexto"/>
        <xdr:cNvSpPr txBox="1"/>
      </xdr:nvSpPr>
      <xdr:spPr>
        <a:xfrm>
          <a:off x="413350" y="8163824"/>
          <a:ext cx="2596909" cy="57935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1100"/>
            </a:lnSpc>
          </a:pPr>
          <a:r>
            <a:rPr lang="es-ES" sz="1200" b="1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Ing. Nicomedes de Jesus Capriles B.</a:t>
          </a:r>
        </a:p>
        <a:p>
          <a:pPr algn="ctr">
            <a:lnSpc>
              <a:spcPts val="900"/>
            </a:lnSpc>
          </a:pPr>
          <a:endParaRPr lang="es-ES" sz="1100" b="0" i="0" u="none" strike="noStrike">
            <a:solidFill>
              <a:schemeClr val="dk1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ctr">
            <a:lnSpc>
              <a:spcPts val="900"/>
            </a:lnSpc>
          </a:pPr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Director Administrativo</a:t>
          </a:r>
          <a:r>
            <a:rPr lang="es-ES" sz="1200" b="0" i="0" u="none" strike="noStrike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 y Financiero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449292</xdr:colOff>
      <xdr:row>36</xdr:row>
      <xdr:rowOff>53914</xdr:rowOff>
    </xdr:from>
    <xdr:to>
      <xdr:col>1</xdr:col>
      <xdr:colOff>2265392</xdr:colOff>
      <xdr:row>39</xdr:row>
      <xdr:rowOff>157423</xdr:rowOff>
    </xdr:to>
    <xdr:sp macro="" textlink="">
      <xdr:nvSpPr>
        <xdr:cNvPr id="6" name="3 CuadroTexto"/>
        <xdr:cNvSpPr txBox="1"/>
      </xdr:nvSpPr>
      <xdr:spPr>
        <a:xfrm>
          <a:off x="449292" y="6778564"/>
          <a:ext cx="2292350" cy="58928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Dra.</a:t>
          </a:r>
          <a:r>
            <a:rPr lang="es-ES_tradnl" sz="12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Ana Cecilia Morun Solano</a:t>
          </a:r>
          <a:endParaRPr lang="es-DO" sz="11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s-ES" sz="1200" b="0" i="0" u="none" strike="noStrike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Presidenta Ejecutiva</a:t>
          </a:r>
          <a:endParaRPr lang="es-ES" sz="12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OCTUBRE%202021%20(Recover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stillo/Desktop/ESTADOS%20FINANCIEROS%202019/ENERO%202019/ESTADO%20FINANCIERO/ESTADO%20FINANCIERO%202015-2016%20CORREGIDO%20AL%2030%20DE%20OCTUBRE%202017/ESTADOS%20FINANCIEROS%20-2016-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stillo/Desktop/ESTADOS%20FINANCIEROS%202019/ENERO%202019/Formato%20nuevo%20de%20E.%20F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"/>
      <sheetName val="ESTADO DE SITUACION"/>
      <sheetName val="ESTADO DE RENDIMIENTO"/>
      <sheetName val="Estado de Cambio de Patrimonio"/>
      <sheetName val="ESTADO  PRESUPUESTO"/>
      <sheetName val="FLUJO DE EFECTIVO"/>
      <sheetName val="Ejecucion enero- octubre 2021"/>
      <sheetName val="Nota EFECTIVO"/>
      <sheetName val="Nota EFECTIVO (2)"/>
      <sheetName val="CAJAS CHICAS"/>
      <sheetName val="Resumen de notas EF"/>
      <sheetName val="Resumen de Inventario"/>
      <sheetName val="seguros generales"/>
      <sheetName val="Detalle G. Anticipados"/>
      <sheetName val="notas Activo fijo"/>
      <sheetName val="Soporte activos fijos"/>
      <sheetName val="Depreciacion bienes"/>
      <sheetName val="ctas por pagar"/>
      <sheetName val="Consumo de almacen "/>
      <sheetName val="Consumo serv basico"/>
      <sheetName val="Nota 8 y 18"/>
      <sheetName val="Subvenciones"/>
      <sheetName val="Sheet1"/>
      <sheetName val="Nota 12"/>
      <sheetName val="Nota 14"/>
      <sheetName val="Nota 15"/>
      <sheetName val="CTA OPERACIONES "/>
      <sheetName val="Nota 19"/>
      <sheetName val="Dep. Periodo 2021"/>
    </sheetNames>
    <sheetDataSet>
      <sheetData sheetId="0"/>
      <sheetData sheetId="1"/>
      <sheetData sheetId="2">
        <row r="7">
          <cell r="A7" t="str">
            <v>DEL 1RO. DE ENERO AL 31 DE OCTUBRE 2021</v>
          </cell>
        </row>
        <row r="15">
          <cell r="E15">
            <v>1470814666.0699999</v>
          </cell>
        </row>
        <row r="27">
          <cell r="E27">
            <v>659414570.14157403</v>
          </cell>
          <cell r="G27">
            <v>274040233.32000005</v>
          </cell>
        </row>
      </sheetData>
      <sheetData sheetId="3">
        <row r="11">
          <cell r="G11">
            <v>411326786.27999997</v>
          </cell>
        </row>
        <row r="15">
          <cell r="G15">
            <v>274040233.32000005</v>
          </cell>
        </row>
        <row r="23">
          <cell r="D23">
            <v>49248554.980000004</v>
          </cell>
          <cell r="G23">
            <v>403371230.83700001</v>
          </cell>
        </row>
      </sheetData>
      <sheetData sheetId="4"/>
      <sheetData sheetId="5"/>
      <sheetData sheetId="6">
        <row r="23">
          <cell r="R23">
            <v>531110149.22999996</v>
          </cell>
        </row>
        <row r="37">
          <cell r="R37">
            <v>427778374.82999998</v>
          </cell>
        </row>
        <row r="47">
          <cell r="R47">
            <v>41332534.239999995</v>
          </cell>
        </row>
        <row r="50">
          <cell r="R50">
            <v>277042.84000000003</v>
          </cell>
        </row>
        <row r="55">
          <cell r="R55">
            <v>61722197.32</v>
          </cell>
        </row>
        <row r="56">
          <cell r="R56">
            <v>80921272.109999999</v>
          </cell>
        </row>
        <row r="122">
          <cell r="R122">
            <v>88411117.110000014</v>
          </cell>
        </row>
        <row r="184">
          <cell r="R184">
            <v>77477632.090000004</v>
          </cell>
        </row>
        <row r="189">
          <cell r="R189">
            <v>7810024.25</v>
          </cell>
        </row>
        <row r="227">
          <cell r="I227">
            <v>500000</v>
          </cell>
          <cell r="R227">
            <v>500000</v>
          </cell>
        </row>
        <row r="231">
          <cell r="R231">
            <v>3737293.68</v>
          </cell>
        </row>
      </sheetData>
      <sheetData sheetId="7">
        <row r="46">
          <cell r="F46">
            <v>682517909.20000005</v>
          </cell>
        </row>
      </sheetData>
      <sheetData sheetId="8"/>
      <sheetData sheetId="9"/>
      <sheetData sheetId="10">
        <row r="50">
          <cell r="B50">
            <v>6807857.550499999</v>
          </cell>
        </row>
        <row r="148">
          <cell r="B148">
            <v>29209340.300000001</v>
          </cell>
        </row>
        <row r="175">
          <cell r="B175">
            <v>380208.10000000003</v>
          </cell>
        </row>
        <row r="193">
          <cell r="B193">
            <v>1468731973</v>
          </cell>
        </row>
        <row r="217">
          <cell r="B217">
            <v>2082693.0699999998</v>
          </cell>
        </row>
        <row r="330">
          <cell r="B330">
            <v>104854303.231776</v>
          </cell>
        </row>
        <row r="418">
          <cell r="B418">
            <v>9278914.1066500004</v>
          </cell>
        </row>
        <row r="473">
          <cell r="B473">
            <v>88679097.270000011</v>
          </cell>
        </row>
      </sheetData>
      <sheetData sheetId="11">
        <row r="39">
          <cell r="B39">
            <v>30823521.768224005</v>
          </cell>
        </row>
      </sheetData>
      <sheetData sheetId="12"/>
      <sheetData sheetId="13"/>
      <sheetData sheetId="14">
        <row r="33">
          <cell r="I33">
            <v>413678037.05508602</v>
          </cell>
        </row>
      </sheetData>
      <sheetData sheetId="15">
        <row r="44">
          <cell r="M44">
            <v>7796578.7866666662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57">
          <cell r="P157">
            <v>168926.97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"/>
      <sheetName val="RESULTADOS"/>
      <sheetName val="FLUJO"/>
      <sheetName val="CAMBIO PATRIMONIO"/>
    </sheetNames>
    <sheetDataSet>
      <sheetData sheetId="0" refreshError="1"/>
      <sheetData sheetId="1" refreshError="1"/>
      <sheetData sheetId="2" refreshError="1">
        <row r="5">
          <cell r="A5" t="str">
            <v>CONSEJO NACIONAL PARA LA NIÑEZ Y LA ADOLESCENCIA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Situacion CONANI"/>
      <sheetName val="CXP Operaciones"/>
      <sheetName val="2.3"/>
      <sheetName val="AMORTIZACION 1"/>
      <sheetName val="AMORTIZACION 2"/>
      <sheetName val="Est. de Rendimiento Fin"/>
      <sheetName val="Estado de Rendimiento CONANI"/>
      <sheetName val="ACUMULADO A SEPTIEMBRE 2018"/>
      <sheetName val="INVENTARIO SEPTIEMBRE 2018"/>
      <sheetName val="1C X P OPERACIONES"/>
      <sheetName val="2.3 ALQUILERES"/>
      <sheetName val="Est. de Rendimiento CONANI"/>
      <sheetName val="Cambio del Patrimonio"/>
      <sheetName val="Hoja5"/>
      <sheetName val="Cambio del Patrimonio CONANI"/>
      <sheetName val="Flujo de Efectivo"/>
      <sheetName val="Flujo de Efectivo CONANI"/>
      <sheetName val="Estado Comparativo"/>
    </sheetNames>
    <sheetDataSet>
      <sheetData sheetId="0" refreshError="1"/>
      <sheetData sheetId="1" refreshError="1">
        <row r="5">
          <cell r="A5" t="str">
            <v>CONSEJO NACIONAL PARA LA NIÑEZ Y LA ADOLESCENCIA</v>
          </cell>
          <cell r="B5">
            <v>0</v>
          </cell>
          <cell r="C5">
            <v>0</v>
          </cell>
          <cell r="D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4" workbookViewId="0">
      <selection activeCell="C56" sqref="C56"/>
    </sheetView>
  </sheetViews>
  <sheetFormatPr defaultRowHeight="15" x14ac:dyDescent="0.25"/>
  <cols>
    <col min="1" max="1" width="5.7109375" customWidth="1"/>
    <col min="2" max="2" width="39.5703125" customWidth="1"/>
    <col min="3" max="3" width="5.85546875" bestFit="1" customWidth="1"/>
    <col min="4" max="4" width="13.42578125" customWidth="1"/>
    <col min="5" max="5" width="18.42578125" bestFit="1" customWidth="1"/>
    <col min="6" max="6" width="2.140625" style="73" customWidth="1"/>
    <col min="7" max="7" width="16.5703125" style="73" hidden="1" customWidth="1"/>
    <col min="8" max="8" width="13.7109375" style="73" bestFit="1" customWidth="1"/>
    <col min="9" max="9" width="14.5703125" style="73" customWidth="1"/>
  </cols>
  <sheetData>
    <row r="1" spans="1:19" s="1" customFormat="1" ht="12.75" x14ac:dyDescent="0.2">
      <c r="B1" s="2"/>
      <c r="C1" s="2"/>
      <c r="D1" s="2"/>
      <c r="E1" s="2"/>
      <c r="F1" s="3"/>
      <c r="G1" s="3"/>
      <c r="H1" s="3"/>
      <c r="I1" s="3"/>
    </row>
    <row r="2" spans="1:19" s="1" customFormat="1" ht="12.75" x14ac:dyDescent="0.2">
      <c r="B2" s="2"/>
      <c r="C2" s="2"/>
      <c r="D2" s="2"/>
      <c r="E2" s="2"/>
      <c r="F2" s="3"/>
      <c r="G2" s="3"/>
      <c r="H2" s="3"/>
      <c r="I2" s="3"/>
    </row>
    <row r="3" spans="1:19" s="1" customFormat="1" ht="12.75" x14ac:dyDescent="0.2">
      <c r="B3" s="2"/>
      <c r="C3" s="2"/>
      <c r="D3" s="2"/>
      <c r="E3" s="2"/>
      <c r="F3" s="3"/>
      <c r="G3" s="3"/>
      <c r="H3" s="3"/>
      <c r="I3" s="3"/>
    </row>
    <row r="4" spans="1:19" s="1" customFormat="1" ht="12.75" x14ac:dyDescent="0.2">
      <c r="B4" s="2"/>
      <c r="C4" s="2"/>
      <c r="D4" s="2"/>
      <c r="E4" s="2"/>
      <c r="F4" s="3"/>
      <c r="G4" s="3"/>
      <c r="H4" s="3"/>
      <c r="I4" s="3"/>
    </row>
    <row r="5" spans="1:19" s="1" customFormat="1" ht="15.75" x14ac:dyDescent="0.25">
      <c r="A5" s="4" t="s">
        <v>0</v>
      </c>
      <c r="B5" s="4"/>
      <c r="C5" s="4"/>
      <c r="D5" s="4"/>
      <c r="E5" s="4"/>
      <c r="F5" s="4"/>
      <c r="G5" s="4"/>
      <c r="H5" s="3"/>
      <c r="I5" s="3"/>
    </row>
    <row r="6" spans="1:19" s="1" customFormat="1" ht="15.75" x14ac:dyDescent="0.25">
      <c r="A6" s="4" t="s">
        <v>1</v>
      </c>
      <c r="B6" s="4"/>
      <c r="C6" s="4"/>
      <c r="D6" s="4"/>
      <c r="E6" s="4"/>
      <c r="F6" s="4"/>
      <c r="G6" s="4"/>
      <c r="H6" s="3"/>
      <c r="I6" s="3"/>
    </row>
    <row r="7" spans="1:19" s="1" customFormat="1" ht="15.75" x14ac:dyDescent="0.25">
      <c r="A7" s="4" t="s">
        <v>2</v>
      </c>
      <c r="B7" s="4"/>
      <c r="C7" s="4"/>
      <c r="D7" s="4"/>
      <c r="E7" s="4"/>
      <c r="F7" s="4"/>
      <c r="G7" s="4"/>
      <c r="H7" s="3"/>
      <c r="I7" s="3"/>
    </row>
    <row r="8" spans="1:19" s="1" customFormat="1" ht="15.75" x14ac:dyDescent="0.25">
      <c r="A8" s="5" t="s">
        <v>3</v>
      </c>
      <c r="B8" s="5"/>
      <c r="C8" s="5"/>
      <c r="D8" s="5"/>
      <c r="E8" s="5"/>
      <c r="F8" s="5"/>
      <c r="G8" s="5"/>
      <c r="H8" s="3"/>
      <c r="I8" s="3"/>
    </row>
    <row r="9" spans="1:19" ht="18.75" x14ac:dyDescent="0.25">
      <c r="B9" s="6"/>
      <c r="C9" s="6"/>
      <c r="D9" s="6"/>
      <c r="F9" s="7"/>
      <c r="G9" s="8"/>
      <c r="H9" s="7"/>
      <c r="I9" s="7"/>
      <c r="J9" s="7"/>
      <c r="K9" s="7"/>
      <c r="L9" s="7"/>
      <c r="M9" s="7"/>
    </row>
    <row r="10" spans="1:19" ht="15.75" x14ac:dyDescent="0.25">
      <c r="B10" s="9" t="s">
        <v>4</v>
      </c>
      <c r="C10" s="10" t="s">
        <v>5</v>
      </c>
      <c r="D10" s="9"/>
      <c r="E10" s="10">
        <v>2021</v>
      </c>
      <c r="F10" s="7"/>
      <c r="G10" s="11">
        <v>2020</v>
      </c>
      <c r="H10" s="7"/>
      <c r="I10" s="7"/>
      <c r="J10" s="7"/>
      <c r="K10" s="7"/>
      <c r="L10" s="7"/>
      <c r="M10" s="7"/>
    </row>
    <row r="11" spans="1:19" ht="15.75" x14ac:dyDescent="0.25">
      <c r="A11" s="12"/>
      <c r="B11" s="13" t="s">
        <v>6</v>
      </c>
      <c r="C11" s="14"/>
      <c r="D11" s="13"/>
      <c r="E11" s="15"/>
      <c r="F11" s="8"/>
      <c r="G11" s="15"/>
      <c r="H11" s="7"/>
      <c r="I11" s="7"/>
      <c r="J11" s="7"/>
      <c r="K11" s="7"/>
      <c r="L11" s="7"/>
      <c r="M11" s="7"/>
    </row>
    <row r="12" spans="1:19" ht="15.75" x14ac:dyDescent="0.25">
      <c r="A12" s="12"/>
      <c r="B12" s="16" t="s">
        <v>7</v>
      </c>
      <c r="C12" s="17">
        <v>7</v>
      </c>
      <c r="D12" s="16"/>
      <c r="E12" s="18">
        <f>+'[1]Nota EFECTIVO'!F46</f>
        <v>682517909.20000005</v>
      </c>
      <c r="F12" s="19"/>
      <c r="G12" s="20">
        <v>292755322.92000002</v>
      </c>
      <c r="H12" s="7"/>
      <c r="I12" s="7"/>
      <c r="J12" s="7"/>
      <c r="K12" s="7"/>
      <c r="L12" s="7"/>
      <c r="M12" s="7"/>
    </row>
    <row r="13" spans="1:19" s="22" customFormat="1" ht="15.75" x14ac:dyDescent="0.25">
      <c r="A13" s="12"/>
      <c r="B13" s="16" t="s">
        <v>8</v>
      </c>
      <c r="C13" s="17">
        <v>8</v>
      </c>
      <c r="D13" s="16"/>
      <c r="E13" s="18">
        <f>+'[1]Resumen de Inventario'!B39</f>
        <v>30823521.768224005</v>
      </c>
      <c r="F13" s="21"/>
      <c r="G13" s="20">
        <v>19841686.68</v>
      </c>
      <c r="H13" s="7"/>
      <c r="I13" s="7"/>
      <c r="J13" s="7"/>
      <c r="K13" s="7"/>
      <c r="L13" s="7"/>
      <c r="M13" s="7"/>
      <c r="N13"/>
      <c r="O13"/>
      <c r="P13"/>
      <c r="Q13"/>
      <c r="R13"/>
      <c r="S13"/>
    </row>
    <row r="14" spans="1:19" ht="15.75" x14ac:dyDescent="0.25">
      <c r="A14" s="12"/>
      <c r="B14" s="16" t="s">
        <v>9</v>
      </c>
      <c r="C14" s="17">
        <v>9</v>
      </c>
      <c r="D14" s="16"/>
      <c r="E14" s="18">
        <f>+'[1]Resumen de notas EF'!B50</f>
        <v>6807857.550499999</v>
      </c>
      <c r="F14" s="21"/>
      <c r="G14" s="20">
        <v>3901674.07</v>
      </c>
      <c r="H14" s="7"/>
      <c r="I14" s="7"/>
      <c r="J14" s="7"/>
      <c r="K14" s="7"/>
      <c r="L14" s="7"/>
      <c r="M14" s="7"/>
    </row>
    <row r="15" spans="1:19" ht="15.75" x14ac:dyDescent="0.25">
      <c r="A15" s="12"/>
      <c r="B15" s="13" t="s">
        <v>10</v>
      </c>
      <c r="C15" s="14"/>
      <c r="D15" s="13"/>
      <c r="E15" s="23">
        <f>SUM(E12:E14)</f>
        <v>720149288.51872408</v>
      </c>
      <c r="F15" s="24"/>
      <c r="G15" s="25">
        <f>SUM(G12:G14)</f>
        <v>316498683.67000002</v>
      </c>
      <c r="H15" s="7"/>
      <c r="I15" s="7"/>
      <c r="J15" s="7"/>
      <c r="K15" s="7"/>
      <c r="L15" s="7"/>
      <c r="M15" s="7"/>
    </row>
    <row r="16" spans="1:19" ht="15.75" x14ac:dyDescent="0.25">
      <c r="A16" s="12"/>
      <c r="B16" s="13"/>
      <c r="C16" s="14"/>
      <c r="D16" s="13"/>
      <c r="E16" s="26"/>
      <c r="F16" s="27"/>
      <c r="G16" s="28"/>
      <c r="H16" s="7"/>
      <c r="I16" s="7"/>
      <c r="J16" s="7"/>
      <c r="K16" s="7"/>
      <c r="L16" s="7"/>
      <c r="M16" s="7"/>
    </row>
    <row r="17" spans="1:19" ht="15.75" x14ac:dyDescent="0.25">
      <c r="A17" s="12"/>
      <c r="B17" s="13" t="s">
        <v>11</v>
      </c>
      <c r="C17" s="14"/>
      <c r="D17" s="13"/>
      <c r="E17" s="29"/>
      <c r="F17" s="30"/>
      <c r="G17" s="31"/>
      <c r="H17" s="32"/>
      <c r="I17" s="32"/>
      <c r="J17" s="32"/>
      <c r="K17" s="32"/>
      <c r="L17" s="32"/>
      <c r="M17" s="32"/>
      <c r="N17" s="1"/>
      <c r="O17" s="1"/>
      <c r="P17" s="1"/>
      <c r="Q17" s="1"/>
      <c r="R17" s="1"/>
      <c r="S17" s="1"/>
    </row>
    <row r="18" spans="1:19" s="22" customFormat="1" ht="15.75" x14ac:dyDescent="0.25">
      <c r="A18" s="12"/>
      <c r="B18" s="16" t="s">
        <v>12</v>
      </c>
      <c r="C18" s="17">
        <v>10</v>
      </c>
      <c r="D18" s="16"/>
      <c r="E18" s="18">
        <f>+'[1]notas Activo fijo'!I33</f>
        <v>413678037.05508602</v>
      </c>
      <c r="F18" s="33"/>
      <c r="G18" s="20">
        <v>435993541.99000001</v>
      </c>
      <c r="H18" s="32"/>
      <c r="I18" s="32"/>
      <c r="J18" s="32"/>
      <c r="K18" s="32"/>
      <c r="L18" s="32"/>
      <c r="M18" s="32"/>
      <c r="N18" s="1"/>
      <c r="O18" s="1"/>
      <c r="P18" s="1"/>
      <c r="Q18" s="1"/>
      <c r="R18" s="1"/>
      <c r="S18" s="1"/>
    </row>
    <row r="19" spans="1:19" s="22" customFormat="1" ht="15.75" x14ac:dyDescent="0.25">
      <c r="A19" s="12"/>
      <c r="B19" s="16" t="s">
        <v>13</v>
      </c>
      <c r="C19" s="17">
        <v>11</v>
      </c>
      <c r="D19" s="16"/>
      <c r="E19" s="34">
        <f>+'[1]Soporte activos fijos'!M44</f>
        <v>7796578.7866666662</v>
      </c>
      <c r="F19" s="33"/>
      <c r="G19" s="35">
        <v>15690080.449999999</v>
      </c>
      <c r="H19" s="32"/>
      <c r="I19" s="36"/>
      <c r="J19" s="32"/>
      <c r="K19" s="32"/>
      <c r="L19" s="32"/>
      <c r="M19" s="32"/>
      <c r="N19" s="1"/>
      <c r="O19" s="1"/>
      <c r="P19" s="1"/>
      <c r="Q19" s="1"/>
      <c r="R19" s="1"/>
      <c r="S19" s="1"/>
    </row>
    <row r="20" spans="1:19" s="22" customFormat="1" ht="15.75" x14ac:dyDescent="0.25">
      <c r="A20" s="12"/>
      <c r="B20" s="37" t="s">
        <v>14</v>
      </c>
      <c r="C20" s="38"/>
      <c r="D20" s="37"/>
      <c r="E20" s="39">
        <f>SUM(E18:E19)</f>
        <v>421474615.84175271</v>
      </c>
      <c r="F20" s="33"/>
      <c r="G20" s="40">
        <f>SUM(G18:G19)</f>
        <v>451683622.44</v>
      </c>
      <c r="H20" s="36"/>
      <c r="I20" s="32"/>
      <c r="J20" s="32"/>
      <c r="K20" s="32"/>
      <c r="L20" s="32"/>
      <c r="M20" s="32"/>
      <c r="N20" s="1"/>
      <c r="O20" s="1"/>
      <c r="P20" s="1"/>
      <c r="Q20" s="1"/>
      <c r="R20" s="1"/>
      <c r="S20" s="1"/>
    </row>
    <row r="21" spans="1:19" ht="15.75" x14ac:dyDescent="0.25">
      <c r="A21" s="12"/>
      <c r="B21" s="13"/>
      <c r="C21" s="14"/>
      <c r="D21" s="13"/>
      <c r="E21" s="41"/>
      <c r="F21" s="30"/>
      <c r="G21" s="42"/>
      <c r="H21" s="32"/>
      <c r="I21" s="32"/>
      <c r="J21" s="32"/>
      <c r="K21" s="32"/>
      <c r="L21" s="32"/>
      <c r="M21" s="32"/>
      <c r="N21" s="1"/>
      <c r="O21" s="1"/>
      <c r="P21" s="1"/>
      <c r="Q21" s="1"/>
      <c r="R21" s="1"/>
      <c r="S21" s="1"/>
    </row>
    <row r="22" spans="1:19" ht="16.5" thickBot="1" x14ac:dyDescent="0.3">
      <c r="B22" s="13" t="s">
        <v>15</v>
      </c>
      <c r="C22" s="14"/>
      <c r="D22" s="13"/>
      <c r="E22" s="43">
        <f>+E15+E20</f>
        <v>1141623904.3604767</v>
      </c>
      <c r="F22" s="44"/>
      <c r="G22" s="45">
        <f>+G20+G15</f>
        <v>768182306.11000001</v>
      </c>
      <c r="H22" s="7"/>
      <c r="I22" s="7"/>
      <c r="J22" s="7"/>
      <c r="K22" s="7"/>
      <c r="L22" s="7"/>
      <c r="M22" s="7"/>
    </row>
    <row r="23" spans="1:19" ht="16.5" thickTop="1" x14ac:dyDescent="0.25">
      <c r="B23" s="37" t="s">
        <v>16</v>
      </c>
      <c r="C23" s="38"/>
      <c r="D23" s="37"/>
      <c r="E23" s="39"/>
      <c r="F23" s="44"/>
      <c r="G23" s="40"/>
      <c r="H23" s="7"/>
      <c r="I23" s="7"/>
      <c r="J23" s="7"/>
      <c r="K23" s="7"/>
      <c r="L23" s="7"/>
      <c r="M23" s="7"/>
    </row>
    <row r="24" spans="1:19" ht="15.75" x14ac:dyDescent="0.25">
      <c r="B24" s="46" t="s">
        <v>17</v>
      </c>
      <c r="C24" s="14"/>
      <c r="D24" s="46"/>
      <c r="E24" s="47"/>
      <c r="F24" s="33"/>
      <c r="G24" s="48"/>
      <c r="H24" s="7"/>
      <c r="I24" s="7"/>
      <c r="J24" s="7"/>
      <c r="K24" s="7"/>
      <c r="L24" s="7"/>
      <c r="M24" s="7"/>
    </row>
    <row r="25" spans="1:19" ht="15.75" x14ac:dyDescent="0.25">
      <c r="B25" s="49" t="s">
        <v>18</v>
      </c>
      <c r="C25" s="50">
        <v>12</v>
      </c>
      <c r="D25" s="49"/>
      <c r="E25" s="18">
        <f>+'[1]Resumen de notas EF'!B148</f>
        <v>29209340.300000001</v>
      </c>
      <c r="F25" s="19"/>
      <c r="G25" s="20">
        <v>16617988.039999999</v>
      </c>
      <c r="H25" s="51"/>
      <c r="I25" s="7"/>
      <c r="J25" s="7"/>
      <c r="K25" s="7"/>
      <c r="L25" s="7"/>
      <c r="M25" s="7"/>
    </row>
    <row r="26" spans="1:19" ht="16.5" thickBot="1" x14ac:dyDescent="0.3">
      <c r="B26" s="13" t="s">
        <v>19</v>
      </c>
      <c r="C26" s="14"/>
      <c r="D26" s="13"/>
      <c r="E26" s="52">
        <f>SUM(E25)</f>
        <v>29209340.300000001</v>
      </c>
      <c r="F26" s="27"/>
      <c r="G26" s="53">
        <f>SUM(G25)</f>
        <v>16617988.039999999</v>
      </c>
      <c r="H26" s="7"/>
      <c r="I26" s="7"/>
      <c r="J26" s="7"/>
      <c r="K26" s="7"/>
      <c r="L26" s="7"/>
      <c r="M26" s="7"/>
    </row>
    <row r="27" spans="1:19" ht="16.5" thickTop="1" x14ac:dyDescent="0.25">
      <c r="B27" s="9"/>
      <c r="C27" s="54"/>
      <c r="D27" s="9"/>
      <c r="E27" s="26"/>
      <c r="F27" s="55"/>
      <c r="G27" s="42"/>
      <c r="H27" s="7"/>
      <c r="I27" s="7"/>
      <c r="J27" s="7"/>
      <c r="K27" s="7"/>
      <c r="L27" s="7"/>
      <c r="M27" s="7"/>
    </row>
    <row r="28" spans="1:19" s="56" customFormat="1" ht="15.75" x14ac:dyDescent="0.25">
      <c r="B28" s="57" t="s">
        <v>20</v>
      </c>
      <c r="C28" s="57"/>
      <c r="D28" s="57"/>
      <c r="E28" s="58"/>
    </row>
    <row r="29" spans="1:19" s="56" customFormat="1" ht="15.75" x14ac:dyDescent="0.25">
      <c r="B29" s="57" t="s">
        <v>21</v>
      </c>
      <c r="C29" s="59">
        <v>12</v>
      </c>
      <c r="D29" s="57"/>
      <c r="E29" s="60">
        <f>+'[1]Resumen de notas EF'!B175</f>
        <v>380208.10000000003</v>
      </c>
    </row>
    <row r="30" spans="1:19" s="56" customFormat="1" ht="15.75" x14ac:dyDescent="0.25">
      <c r="B30" s="57"/>
      <c r="C30" s="57"/>
      <c r="D30" s="57"/>
      <c r="E30" s="61">
        <f>SUM(E29)</f>
        <v>380208.10000000003</v>
      </c>
    </row>
    <row r="31" spans="1:19" s="56" customFormat="1" ht="16.5" thickBot="1" x14ac:dyDescent="0.3">
      <c r="B31" s="57" t="s">
        <v>22</v>
      </c>
      <c r="C31" s="57"/>
      <c r="D31" s="57"/>
      <c r="E31" s="62">
        <f>+E26+E30</f>
        <v>29589548.400000002</v>
      </c>
    </row>
    <row r="32" spans="1:19" ht="16.5" thickTop="1" x14ac:dyDescent="0.25">
      <c r="B32" s="9" t="s">
        <v>23</v>
      </c>
      <c r="C32" s="63"/>
      <c r="D32" s="9"/>
      <c r="E32" s="47"/>
      <c r="F32" s="27"/>
      <c r="G32" s="48"/>
      <c r="H32" s="7"/>
      <c r="I32" s="7"/>
      <c r="J32" s="7"/>
      <c r="K32" s="7"/>
      <c r="L32" s="7"/>
      <c r="M32" s="7"/>
    </row>
    <row r="33" spans="2:13" ht="15.75" x14ac:dyDescent="0.25">
      <c r="B33" s="64" t="s">
        <v>24</v>
      </c>
      <c r="C33" s="64"/>
      <c r="D33" s="64"/>
      <c r="E33" s="65">
        <f>+'[1]Estado de Cambio de Patrimonio'!D23</f>
        <v>49248554.980000004</v>
      </c>
      <c r="F33" s="66"/>
      <c r="G33" s="67">
        <v>66197298.469999999</v>
      </c>
      <c r="H33" s="7"/>
      <c r="I33" s="7"/>
      <c r="J33" s="7"/>
      <c r="K33" s="7"/>
      <c r="L33" s="7"/>
      <c r="M33" s="7"/>
    </row>
    <row r="34" spans="2:13" ht="15.75" x14ac:dyDescent="0.25">
      <c r="B34" s="68" t="s">
        <v>25</v>
      </c>
      <c r="C34" s="68"/>
      <c r="D34" s="69"/>
      <c r="E34" s="70">
        <f>+'[1]ESTADO DE RENDIMIENTO'!E27</f>
        <v>659414570.14157403</v>
      </c>
      <c r="F34" s="71"/>
      <c r="G34" s="72">
        <f>+'[1]Estado de Cambio de Patrimonio'!G15</f>
        <v>274040233.32000005</v>
      </c>
      <c r="H34" s="7"/>
      <c r="J34" s="7"/>
      <c r="K34" s="7"/>
      <c r="L34" s="7"/>
      <c r="M34" s="7"/>
    </row>
    <row r="35" spans="2:13" ht="15.75" x14ac:dyDescent="0.25">
      <c r="B35" s="69" t="s">
        <v>26</v>
      </c>
      <c r="C35" s="69"/>
      <c r="D35" s="69"/>
      <c r="E35" s="74">
        <f>+'[1]Estado de Cambio de Patrimonio'!G23</f>
        <v>403371230.83700001</v>
      </c>
      <c r="F35" s="71"/>
      <c r="G35" s="75">
        <f>+'[1]Estado de Cambio de Patrimonio'!G11</f>
        <v>411326786.27999997</v>
      </c>
      <c r="H35" s="7"/>
      <c r="I35" s="7"/>
      <c r="J35" s="7"/>
      <c r="K35" s="7"/>
      <c r="L35" s="7"/>
      <c r="M35" s="7"/>
    </row>
    <row r="36" spans="2:13" ht="15.75" x14ac:dyDescent="0.25">
      <c r="B36" s="9" t="s">
        <v>27</v>
      </c>
      <c r="C36" s="9"/>
      <c r="D36" s="9"/>
      <c r="E36" s="76">
        <f>SUM(E33:E35)</f>
        <v>1112034355.9585741</v>
      </c>
      <c r="F36" s="77"/>
      <c r="G36" s="78">
        <f>SUM(G33:G35)</f>
        <v>751564318.07000005</v>
      </c>
      <c r="H36" s="7"/>
      <c r="I36" s="7"/>
      <c r="J36" s="7"/>
      <c r="K36" s="7"/>
      <c r="L36" s="7"/>
      <c r="M36" s="7"/>
    </row>
    <row r="37" spans="2:13" ht="16.5" thickBot="1" x14ac:dyDescent="0.3">
      <c r="B37" s="57" t="s">
        <v>28</v>
      </c>
      <c r="C37" s="9"/>
      <c r="D37" s="9"/>
      <c r="E37" s="79">
        <f>+E36+E31</f>
        <v>1141623904.3585742</v>
      </c>
      <c r="F37" s="80"/>
      <c r="G37" s="53">
        <f>+G36+G26</f>
        <v>768182306.11000001</v>
      </c>
      <c r="H37" s="7"/>
      <c r="I37" s="7"/>
      <c r="J37" s="7"/>
      <c r="K37" s="7"/>
      <c r="L37" s="7"/>
      <c r="M37" s="7"/>
    </row>
    <row r="38" spans="2:13" ht="15.75" thickTop="1" x14ac:dyDescent="0.25">
      <c r="B38" s="81"/>
      <c r="C38" s="81"/>
      <c r="D38" s="81"/>
      <c r="E38" s="82"/>
      <c r="F38" s="83"/>
      <c r="G38" s="82"/>
      <c r="H38" s="7"/>
      <c r="I38" s="7"/>
      <c r="J38" s="7"/>
      <c r="K38" s="7"/>
      <c r="L38" s="7"/>
      <c r="M38" s="7"/>
    </row>
    <row r="39" spans="2:13" x14ac:dyDescent="0.25">
      <c r="B39" s="81"/>
      <c r="C39" s="81"/>
      <c r="D39" s="81"/>
      <c r="E39" s="84"/>
      <c r="F39" s="83"/>
      <c r="G39" s="71"/>
      <c r="H39" s="7"/>
      <c r="I39" s="7"/>
      <c r="J39" s="7"/>
      <c r="K39" s="7"/>
      <c r="L39" s="7"/>
      <c r="M39" s="7"/>
    </row>
    <row r="40" spans="2:13" x14ac:dyDescent="0.25">
      <c r="E40" s="85"/>
      <c r="F40" s="36"/>
      <c r="G40" s="7"/>
      <c r="H40" s="7"/>
      <c r="I40" s="7"/>
      <c r="J40" s="7"/>
      <c r="K40" s="7"/>
      <c r="L40" s="7"/>
      <c r="M40" s="7"/>
    </row>
    <row r="41" spans="2:13" ht="15.75" x14ac:dyDescent="0.25">
      <c r="B41" s="86" t="s">
        <v>29</v>
      </c>
      <c r="C41" s="87"/>
      <c r="D41" s="87"/>
      <c r="E41" s="88"/>
      <c r="F41" s="36"/>
      <c r="G41" s="7"/>
      <c r="H41" s="7"/>
      <c r="I41" s="7"/>
      <c r="J41" s="7"/>
      <c r="K41" s="7"/>
      <c r="L41" s="7"/>
      <c r="M41" s="7"/>
    </row>
    <row r="42" spans="2:13" x14ac:dyDescent="0.25">
      <c r="B42" s="87"/>
      <c r="C42" s="87"/>
      <c r="D42" s="87"/>
      <c r="E42" s="88"/>
      <c r="F42" s="36"/>
      <c r="G42" s="7"/>
      <c r="H42" s="7"/>
      <c r="I42" s="7"/>
      <c r="J42" s="7"/>
      <c r="K42" s="7"/>
      <c r="L42" s="7"/>
      <c r="M42" s="7"/>
    </row>
    <row r="43" spans="2:13" x14ac:dyDescent="0.25">
      <c r="F43" s="8"/>
      <c r="G43" s="7"/>
      <c r="H43" s="7"/>
      <c r="I43" s="7"/>
      <c r="J43" s="7"/>
      <c r="K43" s="7"/>
      <c r="L43" s="7"/>
      <c r="M43" s="7"/>
    </row>
    <row r="44" spans="2:13" x14ac:dyDescent="0.25">
      <c r="F44" s="7"/>
      <c r="G44" s="7"/>
      <c r="H44" s="7"/>
      <c r="I44" s="7"/>
      <c r="J44" s="7"/>
      <c r="K44" s="7"/>
      <c r="L44" s="7"/>
      <c r="M44" s="7"/>
    </row>
    <row r="45" spans="2:13" x14ac:dyDescent="0.25">
      <c r="F45" s="7"/>
      <c r="G45" s="7"/>
      <c r="H45" s="7"/>
      <c r="I45" s="7"/>
      <c r="J45" s="7"/>
      <c r="K45" s="7"/>
      <c r="L45" s="7"/>
      <c r="M45" s="7"/>
    </row>
  </sheetData>
  <mergeCells count="4"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H29" sqref="H29"/>
    </sheetView>
  </sheetViews>
  <sheetFormatPr defaultRowHeight="15" x14ac:dyDescent="0.25"/>
  <cols>
    <col min="1" max="1" width="5.42578125" customWidth="1"/>
    <col min="2" max="2" width="42.140625" customWidth="1"/>
    <col min="3" max="3" width="6.140625" bestFit="1" customWidth="1"/>
    <col min="4" max="4" width="11.5703125" customWidth="1"/>
    <col min="5" max="5" width="19.85546875" customWidth="1"/>
    <col min="6" max="6" width="12.7109375" customWidth="1"/>
    <col min="7" max="7" width="15.42578125" hidden="1" customWidth="1"/>
    <col min="8" max="8" width="15" style="96" bestFit="1" customWidth="1"/>
    <col min="9" max="9" width="14.7109375" style="96" customWidth="1"/>
    <col min="10" max="10" width="15.42578125" style="97" customWidth="1"/>
    <col min="11" max="11" width="11.42578125" style="96" customWidth="1"/>
  </cols>
  <sheetData>
    <row r="1" spans="1:10" s="1" customFormat="1" ht="12.75" x14ac:dyDescent="0.2">
      <c r="B1" s="2"/>
      <c r="C1" s="2"/>
      <c r="D1" s="2"/>
      <c r="E1" s="2"/>
      <c r="F1" s="2"/>
      <c r="G1" s="2"/>
      <c r="J1" s="89"/>
    </row>
    <row r="2" spans="1:10" s="1" customFormat="1" ht="12.75" x14ac:dyDescent="0.2">
      <c r="B2" s="2"/>
      <c r="C2" s="2"/>
      <c r="D2" s="2"/>
      <c r="E2" s="2"/>
      <c r="F2" s="2"/>
      <c r="G2" s="2"/>
      <c r="J2" s="89"/>
    </row>
    <row r="3" spans="1:10" s="1" customFormat="1" ht="12.75" x14ac:dyDescent="0.2">
      <c r="B3" s="2"/>
      <c r="C3" s="2"/>
      <c r="D3" s="2"/>
      <c r="E3" s="2"/>
      <c r="F3" s="2"/>
      <c r="G3" s="2"/>
      <c r="J3" s="89"/>
    </row>
    <row r="4" spans="1:10" s="1" customFormat="1" ht="12.75" x14ac:dyDescent="0.2">
      <c r="B4" s="2"/>
      <c r="C4" s="2"/>
      <c r="D4" s="2"/>
      <c r="E4" s="2"/>
      <c r="F4" s="2"/>
      <c r="G4" s="2"/>
      <c r="J4" s="89"/>
    </row>
    <row r="5" spans="1:10" s="1" customFormat="1" ht="15.75" x14ac:dyDescent="0.25">
      <c r="A5" s="4" t="s">
        <v>0</v>
      </c>
      <c r="B5" s="4"/>
      <c r="C5" s="4"/>
      <c r="D5" s="4"/>
      <c r="E5" s="4"/>
      <c r="F5" s="4"/>
      <c r="G5" s="4"/>
      <c r="J5" s="89"/>
    </row>
    <row r="6" spans="1:10" s="1" customFormat="1" ht="15.75" x14ac:dyDescent="0.25">
      <c r="A6" s="4" t="s">
        <v>30</v>
      </c>
      <c r="B6" s="4"/>
      <c r="C6" s="4"/>
      <c r="D6" s="4"/>
      <c r="E6" s="4"/>
      <c r="F6" s="4"/>
      <c r="G6" s="4"/>
      <c r="J6" s="89"/>
    </row>
    <row r="7" spans="1:10" s="1" customFormat="1" ht="15.75" x14ac:dyDescent="0.25">
      <c r="A7" s="4" t="s">
        <v>31</v>
      </c>
      <c r="B7" s="4"/>
      <c r="C7" s="4"/>
      <c r="D7" s="4"/>
      <c r="E7" s="4"/>
      <c r="F7" s="4"/>
      <c r="G7" s="4"/>
      <c r="J7" s="89"/>
    </row>
    <row r="8" spans="1:10" s="1" customFormat="1" ht="15.75" x14ac:dyDescent="0.25">
      <c r="A8" s="4" t="s">
        <v>3</v>
      </c>
      <c r="B8" s="4"/>
      <c r="C8" s="4"/>
      <c r="D8" s="4"/>
      <c r="E8" s="4"/>
      <c r="F8" s="4"/>
      <c r="G8" s="4"/>
      <c r="J8" s="89"/>
    </row>
    <row r="9" spans="1:10" s="1" customFormat="1" ht="15.75" x14ac:dyDescent="0.25">
      <c r="A9" s="90"/>
      <c r="B9" s="90"/>
      <c r="C9" s="90"/>
      <c r="D9" s="90"/>
      <c r="E9" s="90"/>
      <c r="F9" s="90"/>
      <c r="G9" s="91"/>
      <c r="J9" s="89"/>
    </row>
    <row r="10" spans="1:10" s="1" customFormat="1" ht="15.75" x14ac:dyDescent="0.25">
      <c r="A10" s="90"/>
      <c r="B10" s="90"/>
      <c r="C10" s="90"/>
      <c r="D10" s="90"/>
      <c r="E10" s="90"/>
      <c r="F10" s="90"/>
      <c r="G10" s="91"/>
      <c r="J10" s="89"/>
    </row>
    <row r="11" spans="1:10" ht="15.75" x14ac:dyDescent="0.25">
      <c r="A11" s="92"/>
      <c r="B11" s="92"/>
      <c r="C11" s="93" t="s">
        <v>5</v>
      </c>
      <c r="D11" s="92"/>
      <c r="E11" s="94">
        <v>2021</v>
      </c>
      <c r="F11" s="95"/>
      <c r="G11" s="94">
        <v>2020</v>
      </c>
    </row>
    <row r="12" spans="1:10" ht="15.75" x14ac:dyDescent="0.25">
      <c r="A12" s="92"/>
      <c r="B12" s="98" t="s">
        <v>32</v>
      </c>
      <c r="C12" s="95"/>
      <c r="D12" s="98"/>
      <c r="E12" s="99"/>
      <c r="F12" s="99"/>
      <c r="G12" s="99"/>
    </row>
    <row r="13" spans="1:10" ht="15.75" x14ac:dyDescent="0.25">
      <c r="A13" s="92"/>
      <c r="B13" s="68" t="s">
        <v>33</v>
      </c>
      <c r="C13" s="100">
        <v>13</v>
      </c>
      <c r="D13" s="68"/>
      <c r="E13" s="101">
        <f>+'[1]Resumen de notas EF'!B193</f>
        <v>1468731973</v>
      </c>
      <c r="F13" s="102"/>
      <c r="G13" s="18">
        <v>693634465.98000002</v>
      </c>
      <c r="H13" s="103"/>
    </row>
    <row r="14" spans="1:10" ht="15.75" x14ac:dyDescent="0.25">
      <c r="A14" s="92"/>
      <c r="B14" s="68" t="s">
        <v>34</v>
      </c>
      <c r="C14" s="100">
        <v>14</v>
      </c>
      <c r="D14" s="68"/>
      <c r="E14" s="101">
        <f>+'[1]Resumen de notas EF'!B217</f>
        <v>2082693.0699999998</v>
      </c>
      <c r="F14" s="102"/>
      <c r="G14" s="18">
        <v>102082.46</v>
      </c>
      <c r="H14" s="104"/>
    </row>
    <row r="15" spans="1:10" ht="16.5" thickBot="1" x14ac:dyDescent="0.3">
      <c r="A15" s="92"/>
      <c r="B15" s="105" t="s">
        <v>35</v>
      </c>
      <c r="C15" s="95"/>
      <c r="D15" s="105"/>
      <c r="E15" s="106">
        <f>SUM(E13:E14)</f>
        <v>1470814666.0699999</v>
      </c>
      <c r="F15" s="107"/>
      <c r="G15" s="108">
        <f>SUM(G13:G14)</f>
        <v>693736548.44000006</v>
      </c>
      <c r="H15" s="104"/>
    </row>
    <row r="16" spans="1:10" ht="16.5" thickTop="1" x14ac:dyDescent="0.25">
      <c r="A16" s="92"/>
      <c r="B16" s="109"/>
      <c r="C16" s="110"/>
      <c r="D16" s="109"/>
      <c r="E16" s="111"/>
      <c r="F16" s="111"/>
      <c r="G16" s="112"/>
      <c r="H16" s="104"/>
    </row>
    <row r="17" spans="1:9" ht="15.75" x14ac:dyDescent="0.25">
      <c r="A17" s="92"/>
      <c r="B17" s="113" t="s">
        <v>36</v>
      </c>
      <c r="C17" s="95"/>
      <c r="D17" s="113"/>
      <c r="E17" s="114"/>
      <c r="F17" s="115"/>
      <c r="G17" s="116"/>
    </row>
    <row r="18" spans="1:9" ht="15.75" x14ac:dyDescent="0.25">
      <c r="A18" s="92"/>
      <c r="B18" s="68" t="s">
        <v>37</v>
      </c>
      <c r="C18" s="100">
        <v>15</v>
      </c>
      <c r="D18" s="68"/>
      <c r="E18" s="101">
        <f>+'[1]Ejecucion enero- octubre 2021'!R23</f>
        <v>531110149.22999996</v>
      </c>
      <c r="F18" s="117"/>
      <c r="G18" s="18">
        <v>256132705.58000001</v>
      </c>
    </row>
    <row r="19" spans="1:9" ht="15.75" x14ac:dyDescent="0.25">
      <c r="A19" s="92"/>
      <c r="B19" s="68" t="s">
        <v>38</v>
      </c>
      <c r="C19" s="100">
        <v>16</v>
      </c>
      <c r="D19" s="68"/>
      <c r="E19" s="101">
        <f>+'[1]Ejecucion enero- octubre 2021'!R184</f>
        <v>77477632.090000004</v>
      </c>
      <c r="F19" s="117"/>
      <c r="G19" s="18">
        <v>31684008.079999998</v>
      </c>
      <c r="H19" s="118"/>
      <c r="I19" s="104"/>
    </row>
    <row r="20" spans="1:9" ht="15.75" x14ac:dyDescent="0.25">
      <c r="A20" s="92"/>
      <c r="B20" s="68" t="s">
        <v>39</v>
      </c>
      <c r="C20" s="100">
        <v>17</v>
      </c>
      <c r="D20" s="68"/>
      <c r="E20" s="101">
        <f>+'[1]Resumen de notas EF'!B330</f>
        <v>104854303.231776</v>
      </c>
      <c r="F20" s="102"/>
      <c r="G20" s="18">
        <v>73063901.459999993</v>
      </c>
    </row>
    <row r="21" spans="1:9" ht="15.75" x14ac:dyDescent="0.25">
      <c r="A21" s="92"/>
      <c r="B21" s="68" t="s">
        <v>40</v>
      </c>
      <c r="C21" s="100">
        <v>18</v>
      </c>
      <c r="D21" s="68"/>
      <c r="E21" s="101">
        <f>+'[1]Resumen de notas EF'!B418</f>
        <v>9278914.1066500004</v>
      </c>
      <c r="F21" s="117"/>
      <c r="G21" s="18">
        <v>17193028.949999999</v>
      </c>
    </row>
    <row r="22" spans="1:9" ht="15.75" x14ac:dyDescent="0.25">
      <c r="A22" s="92"/>
      <c r="B22" s="68" t="s">
        <v>41</v>
      </c>
      <c r="C22" s="100">
        <v>19</v>
      </c>
      <c r="D22" s="68"/>
      <c r="E22" s="101">
        <f>+'[1]Resumen de notas EF'!B473</f>
        <v>88679097.270000011</v>
      </c>
      <c r="F22" s="107"/>
      <c r="G22" s="18">
        <v>41622671.049999997</v>
      </c>
      <c r="H22" s="118"/>
      <c r="I22" s="119"/>
    </row>
    <row r="23" spans="1:9" ht="16.5" thickBot="1" x14ac:dyDescent="0.3">
      <c r="A23" s="92"/>
      <c r="B23" s="98" t="s">
        <v>42</v>
      </c>
      <c r="C23" s="98"/>
      <c r="D23" s="98"/>
      <c r="E23" s="106">
        <f>SUM(E18:E22)</f>
        <v>811400095.92842591</v>
      </c>
      <c r="F23" s="115"/>
      <c r="G23" s="108">
        <f>SUM(G18:G22)</f>
        <v>419696315.12</v>
      </c>
      <c r="H23" s="104"/>
      <c r="I23" s="104"/>
    </row>
    <row r="24" spans="1:9" ht="16.5" thickTop="1" x14ac:dyDescent="0.25">
      <c r="A24" s="92"/>
      <c r="B24" s="120"/>
      <c r="C24" s="120"/>
      <c r="D24" s="120"/>
      <c r="E24" s="111"/>
      <c r="F24" s="111"/>
      <c r="G24" s="112"/>
      <c r="I24" s="104"/>
    </row>
    <row r="25" spans="1:9" ht="15.75" x14ac:dyDescent="0.25">
      <c r="A25" s="92"/>
      <c r="B25" s="68" t="s">
        <v>43</v>
      </c>
      <c r="C25" s="68"/>
      <c r="D25" s="68"/>
      <c r="E25" s="117">
        <f>+E15-E23</f>
        <v>659414570.14157403</v>
      </c>
      <c r="F25" s="117"/>
      <c r="G25" s="121">
        <f>+G15-G23</f>
        <v>274040233.32000005</v>
      </c>
      <c r="I25" s="104"/>
    </row>
    <row r="26" spans="1:9" ht="15.75" x14ac:dyDescent="0.25">
      <c r="A26" s="92"/>
      <c r="B26" s="120"/>
      <c r="C26" s="120"/>
      <c r="D26" s="120"/>
      <c r="E26" s="122"/>
      <c r="F26" s="115"/>
      <c r="G26" s="123"/>
    </row>
    <row r="27" spans="1:9" ht="16.5" thickBot="1" x14ac:dyDescent="0.3">
      <c r="A27" s="92"/>
      <c r="B27" s="98" t="s">
        <v>44</v>
      </c>
      <c r="C27" s="98"/>
      <c r="D27" s="98"/>
      <c r="E27" s="124">
        <f>+E25</f>
        <v>659414570.14157403</v>
      </c>
      <c r="F27" s="107"/>
      <c r="G27" s="125">
        <f>+G25</f>
        <v>274040233.32000005</v>
      </c>
      <c r="I27" s="119"/>
    </row>
    <row r="28" spans="1:9" ht="15.75" thickTop="1" x14ac:dyDescent="0.25">
      <c r="B28" s="126"/>
      <c r="C28" s="126"/>
      <c r="D28" s="126"/>
      <c r="E28" s="127"/>
      <c r="F28" s="127"/>
      <c r="G28" s="127"/>
    </row>
    <row r="29" spans="1:9" x14ac:dyDescent="0.25">
      <c r="H29" s="128"/>
      <c r="I29" s="128"/>
    </row>
    <row r="30" spans="1:9" x14ac:dyDescent="0.25">
      <c r="H30" s="128"/>
    </row>
    <row r="31" spans="1:9" ht="15.75" x14ac:dyDescent="0.25">
      <c r="B31" s="129" t="s">
        <v>45</v>
      </c>
      <c r="C31" s="129"/>
      <c r="D31" s="129"/>
      <c r="E31" s="129"/>
    </row>
    <row r="33" spans="9:9" x14ac:dyDescent="0.25">
      <c r="I33" s="104"/>
    </row>
    <row r="36" spans="9:9" x14ac:dyDescent="0.25">
      <c r="I36" s="119"/>
    </row>
  </sheetData>
  <mergeCells count="5">
    <mergeCell ref="A5:G5"/>
    <mergeCell ref="A6:G6"/>
    <mergeCell ref="A7:G7"/>
    <mergeCell ref="A8:G8"/>
    <mergeCell ref="B31:E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tabSelected="1" workbookViewId="0">
      <selection activeCell="K31" sqref="K31"/>
    </sheetView>
  </sheetViews>
  <sheetFormatPr defaultRowHeight="12.75" x14ac:dyDescent="0.2"/>
  <cols>
    <col min="1" max="1" width="11.42578125" style="141" customWidth="1"/>
    <col min="2" max="2" width="3.28515625" style="141" customWidth="1"/>
    <col min="3" max="3" width="30.42578125" style="141" customWidth="1"/>
    <col min="4" max="4" width="17.42578125" style="141" customWidth="1"/>
    <col min="5" max="5" width="15.85546875" style="130" customWidth="1"/>
    <col min="6" max="6" width="16.140625" style="141" customWidth="1"/>
    <col min="7" max="7" width="17.7109375" style="141" bestFit="1" customWidth="1"/>
    <col min="8" max="8" width="16.140625" style="141" bestFit="1" customWidth="1"/>
    <col min="9" max="9" width="20.85546875" style="141" customWidth="1"/>
    <col min="10" max="10" width="5.7109375" style="141" customWidth="1"/>
    <col min="11" max="11" width="13.7109375" style="130" bestFit="1" customWidth="1"/>
    <col min="12" max="12" width="14.85546875" style="201" customWidth="1"/>
    <col min="13" max="13" width="14.42578125" style="201" bestFit="1" customWidth="1"/>
    <col min="14" max="14" width="0.85546875" style="201" hidden="1" customWidth="1"/>
    <col min="15" max="15" width="0.42578125" style="208" customWidth="1"/>
    <col min="16" max="16" width="14.140625" style="201" customWidth="1"/>
    <col min="17" max="17" width="12.85546875" style="144" bestFit="1" customWidth="1"/>
    <col min="18" max="18" width="15.140625" style="141" bestFit="1" customWidth="1"/>
    <col min="19" max="16384" width="9.140625" style="141"/>
  </cols>
  <sheetData>
    <row r="1" spans="2:17" s="130" customFormat="1" x14ac:dyDescent="0.2">
      <c r="C1" s="131"/>
      <c r="D1" s="131"/>
      <c r="E1" s="131"/>
      <c r="F1" s="131"/>
      <c r="G1" s="131"/>
      <c r="H1" s="131"/>
      <c r="I1" s="131"/>
      <c r="J1" s="131"/>
      <c r="K1" s="131"/>
      <c r="L1" s="132"/>
      <c r="M1" s="132"/>
      <c r="N1" s="132"/>
      <c r="O1" s="132"/>
      <c r="P1" s="132"/>
      <c r="Q1" s="133"/>
    </row>
    <row r="2" spans="2:17" s="130" customFormat="1" x14ac:dyDescent="0.2">
      <c r="C2" s="134"/>
      <c r="D2" s="134"/>
      <c r="E2" s="134"/>
      <c r="F2" s="134"/>
      <c r="G2" s="134"/>
      <c r="H2" s="134"/>
      <c r="I2" s="134"/>
      <c r="J2" s="134"/>
      <c r="K2" s="134"/>
      <c r="L2" s="135"/>
      <c r="M2" s="135"/>
      <c r="N2" s="135"/>
      <c r="O2" s="135"/>
      <c r="P2" s="135"/>
      <c r="Q2" s="133"/>
    </row>
    <row r="3" spans="2:17" s="130" customFormat="1" x14ac:dyDescent="0.2">
      <c r="C3" s="134"/>
      <c r="D3" s="134"/>
      <c r="E3" s="134"/>
      <c r="F3" s="134"/>
      <c r="G3" s="134"/>
      <c r="H3" s="134"/>
      <c r="I3" s="134"/>
      <c r="J3" s="134"/>
      <c r="K3" s="134"/>
      <c r="L3" s="135"/>
      <c r="M3" s="135"/>
      <c r="N3" s="135"/>
      <c r="O3" s="135"/>
      <c r="P3" s="135"/>
      <c r="Q3" s="133"/>
    </row>
    <row r="4" spans="2:17" s="130" customFormat="1" x14ac:dyDescent="0.2">
      <c r="C4" s="134"/>
      <c r="D4" s="134"/>
      <c r="E4" s="134"/>
      <c r="F4" s="134"/>
      <c r="G4" s="134"/>
      <c r="H4" s="134"/>
      <c r="I4" s="134"/>
      <c r="J4" s="134"/>
      <c r="K4" s="134"/>
      <c r="L4" s="135"/>
      <c r="M4" s="135"/>
      <c r="N4" s="135"/>
      <c r="O4" s="135"/>
      <c r="P4" s="135"/>
      <c r="Q4" s="133"/>
    </row>
    <row r="5" spans="2:17" s="130" customFormat="1" ht="15.75" x14ac:dyDescent="0.25">
      <c r="B5" s="136" t="str">
        <f>+[2]FLUJO!A5</f>
        <v>CONSEJO NACIONAL PARA LA NIÑEZ Y LA ADOLESCENCIA</v>
      </c>
      <c r="C5" s="136"/>
      <c r="D5" s="136"/>
      <c r="E5" s="136"/>
      <c r="F5" s="136"/>
      <c r="G5" s="136"/>
      <c r="H5" s="136"/>
      <c r="I5" s="136"/>
      <c r="J5" s="137"/>
      <c r="K5" s="137"/>
      <c r="L5" s="138"/>
      <c r="M5" s="138"/>
      <c r="N5" s="138"/>
      <c r="O5" s="138"/>
      <c r="P5" s="138"/>
      <c r="Q5" s="133"/>
    </row>
    <row r="6" spans="2:17" s="130" customFormat="1" ht="15.75" x14ac:dyDescent="0.25">
      <c r="B6" s="136" t="s">
        <v>46</v>
      </c>
      <c r="C6" s="136"/>
      <c r="D6" s="136"/>
      <c r="E6" s="136"/>
      <c r="F6" s="136"/>
      <c r="G6" s="136"/>
      <c r="H6" s="136"/>
      <c r="I6" s="136"/>
      <c r="J6" s="137"/>
      <c r="K6" s="137"/>
      <c r="L6" s="138"/>
      <c r="M6" s="138"/>
      <c r="N6" s="138"/>
      <c r="O6" s="138"/>
      <c r="P6" s="138"/>
      <c r="Q6" s="133"/>
    </row>
    <row r="7" spans="2:17" s="140" customFormat="1" ht="15.75" x14ac:dyDescent="0.25">
      <c r="B7" s="136" t="s">
        <v>2</v>
      </c>
      <c r="C7" s="136"/>
      <c r="D7" s="136"/>
      <c r="E7" s="136"/>
      <c r="F7" s="136"/>
      <c r="G7" s="136"/>
      <c r="H7" s="136"/>
      <c r="I7" s="136"/>
      <c r="J7" s="137"/>
      <c r="K7" s="137"/>
      <c r="L7" s="138"/>
      <c r="M7" s="138"/>
      <c r="N7" s="138"/>
      <c r="O7" s="138"/>
      <c r="P7" s="138"/>
      <c r="Q7" s="139"/>
    </row>
    <row r="8" spans="2:17" s="130" customFormat="1" ht="15.75" x14ac:dyDescent="0.25">
      <c r="B8" s="136" t="s">
        <v>3</v>
      </c>
      <c r="C8" s="136"/>
      <c r="D8" s="136"/>
      <c r="E8" s="136"/>
      <c r="F8" s="136"/>
      <c r="G8" s="136"/>
      <c r="H8" s="136"/>
      <c r="I8" s="136"/>
      <c r="J8" s="137"/>
      <c r="K8" s="137"/>
      <c r="L8" s="138"/>
      <c r="M8" s="138"/>
      <c r="N8" s="138"/>
      <c r="O8" s="138"/>
      <c r="P8" s="138"/>
      <c r="Q8" s="133"/>
    </row>
    <row r="9" spans="2:17" ht="13.5" thickBot="1" x14ac:dyDescent="0.25">
      <c r="C9" s="142"/>
      <c r="D9" s="142"/>
      <c r="E9" s="142"/>
      <c r="F9" s="142"/>
      <c r="G9" s="142"/>
      <c r="H9" s="142"/>
      <c r="I9" s="142"/>
      <c r="J9" s="142"/>
      <c r="K9" s="142"/>
      <c r="L9" s="143"/>
      <c r="M9" s="143"/>
      <c r="N9" s="143"/>
      <c r="O9" s="143"/>
      <c r="P9" s="143"/>
    </row>
    <row r="10" spans="2:17" customFormat="1" ht="47.25" x14ac:dyDescent="0.25">
      <c r="C10" s="145"/>
      <c r="D10" s="146" t="s">
        <v>47</v>
      </c>
      <c r="E10" s="147" t="s">
        <v>48</v>
      </c>
      <c r="F10" s="146" t="s">
        <v>49</v>
      </c>
      <c r="G10" s="147" t="s">
        <v>50</v>
      </c>
      <c r="H10" s="147" t="s">
        <v>51</v>
      </c>
      <c r="I10" s="148" t="s">
        <v>52</v>
      </c>
      <c r="L10" s="149"/>
      <c r="M10" s="149"/>
      <c r="N10" s="149"/>
      <c r="O10" s="149"/>
      <c r="P10" s="149"/>
      <c r="Q10" s="73"/>
    </row>
    <row r="11" spans="2:17" customFormat="1" ht="15.75" x14ac:dyDescent="0.25">
      <c r="C11" s="150" t="s">
        <v>53</v>
      </c>
      <c r="D11" s="151">
        <v>66197298.469999999</v>
      </c>
      <c r="E11" s="152"/>
      <c r="F11" s="152"/>
      <c r="G11" s="153">
        <v>411326786.27999997</v>
      </c>
      <c r="H11" s="153"/>
      <c r="I11" s="154">
        <f>+D11+G11</f>
        <v>477524084.75</v>
      </c>
      <c r="L11" s="149"/>
      <c r="M11" s="149"/>
      <c r="N11" s="149"/>
      <c r="O11" s="149"/>
      <c r="P11" s="149"/>
      <c r="Q11" s="73"/>
    </row>
    <row r="12" spans="2:17" customFormat="1" ht="15.75" hidden="1" x14ac:dyDescent="0.25">
      <c r="C12" s="155" t="s">
        <v>54</v>
      </c>
      <c r="D12" s="156"/>
      <c r="E12" s="152"/>
      <c r="F12" s="157"/>
      <c r="G12" s="157"/>
      <c r="H12" s="157"/>
      <c r="I12" s="158"/>
      <c r="L12" s="149"/>
      <c r="M12" s="149"/>
      <c r="N12" s="149"/>
      <c r="O12" s="149"/>
      <c r="P12" s="149"/>
      <c r="Q12" s="73"/>
    </row>
    <row r="13" spans="2:17" customFormat="1" ht="31.5" hidden="1" x14ac:dyDescent="0.25">
      <c r="C13" s="155" t="s">
        <v>55</v>
      </c>
      <c r="D13" s="156"/>
      <c r="E13" s="156"/>
      <c r="F13" s="157"/>
      <c r="G13" s="159"/>
      <c r="H13" s="159"/>
      <c r="I13" s="154"/>
      <c r="L13" s="149"/>
      <c r="M13" s="149"/>
      <c r="N13" s="149"/>
      <c r="O13" s="149"/>
      <c r="P13" s="149"/>
      <c r="Q13" s="73"/>
    </row>
    <row r="14" spans="2:17" customFormat="1" ht="15.75" hidden="1" x14ac:dyDescent="0.25">
      <c r="C14" s="160" t="s">
        <v>56</v>
      </c>
      <c r="D14" s="156"/>
      <c r="E14" s="156"/>
      <c r="F14" s="157"/>
      <c r="G14" s="161">
        <v>0</v>
      </c>
      <c r="H14" s="161"/>
      <c r="I14" s="154">
        <f>+G14</f>
        <v>0</v>
      </c>
      <c r="L14" s="149"/>
      <c r="M14" s="149"/>
      <c r="N14" s="149"/>
      <c r="O14" s="149"/>
      <c r="P14" s="149"/>
      <c r="Q14" s="73"/>
    </row>
    <row r="15" spans="2:17" customFormat="1" ht="15.75" x14ac:dyDescent="0.25">
      <c r="C15" s="160" t="s">
        <v>57</v>
      </c>
      <c r="D15" s="162"/>
      <c r="E15" s="162"/>
      <c r="F15" s="162"/>
      <c r="G15" s="163">
        <f>+'[1]ESTADO DE RENDIMIENTO'!G27</f>
        <v>274040233.32000005</v>
      </c>
      <c r="H15" s="141"/>
      <c r="I15" s="164">
        <f>+G15</f>
        <v>274040233.32000005</v>
      </c>
      <c r="L15" s="149"/>
      <c r="M15" s="149"/>
      <c r="N15" s="149"/>
      <c r="O15" s="149"/>
      <c r="P15" s="149"/>
      <c r="Q15" s="73"/>
    </row>
    <row r="16" spans="2:17" customFormat="1" ht="15.75" x14ac:dyDescent="0.25">
      <c r="C16" s="150" t="s">
        <v>58</v>
      </c>
      <c r="D16" s="165">
        <f>SUM(D11:D15)</f>
        <v>66197298.469999999</v>
      </c>
      <c r="E16" s="166"/>
      <c r="F16" s="166"/>
      <c r="G16" s="165">
        <f>SUM(G11:G15)</f>
        <v>685367019.60000002</v>
      </c>
      <c r="H16" s="167">
        <f>SUM(H11:H15)</f>
        <v>0</v>
      </c>
      <c r="I16" s="168">
        <f>SUM(I11:I15)</f>
        <v>751564318.07000005</v>
      </c>
      <c r="L16" s="149"/>
      <c r="M16" s="149"/>
      <c r="N16" s="149"/>
      <c r="O16" s="149"/>
      <c r="P16" s="149"/>
      <c r="Q16" s="73"/>
    </row>
    <row r="17" spans="2:18" customFormat="1" ht="15.75" x14ac:dyDescent="0.25">
      <c r="C17" s="150"/>
      <c r="D17" s="151"/>
      <c r="E17" s="152"/>
      <c r="F17" s="152"/>
      <c r="G17" s="169"/>
      <c r="H17" s="169"/>
      <c r="I17" s="170">
        <f>SUM(D17:G17)</f>
        <v>0</v>
      </c>
      <c r="K17" s="171"/>
      <c r="L17" s="149"/>
      <c r="M17" s="149"/>
      <c r="N17" s="149"/>
      <c r="O17" s="149"/>
      <c r="P17" s="149"/>
      <c r="Q17" s="73"/>
    </row>
    <row r="18" spans="2:18" customFormat="1" ht="15.75" hidden="1" x14ac:dyDescent="0.25">
      <c r="C18" s="160" t="s">
        <v>54</v>
      </c>
      <c r="D18" s="172"/>
      <c r="E18" s="172"/>
      <c r="F18" s="152"/>
      <c r="G18" s="152"/>
      <c r="H18" s="152"/>
      <c r="I18" s="170">
        <f>SUM(E18:G18)</f>
        <v>0</v>
      </c>
      <c r="K18" s="171"/>
      <c r="L18" s="149"/>
      <c r="M18" s="149"/>
      <c r="N18" s="149"/>
      <c r="O18" s="149"/>
      <c r="P18" s="149"/>
      <c r="Q18" s="73"/>
    </row>
    <row r="19" spans="2:18" customFormat="1" ht="31.5" hidden="1" x14ac:dyDescent="0.25">
      <c r="C19" s="160" t="s">
        <v>55</v>
      </c>
      <c r="D19" s="152"/>
      <c r="E19" s="152"/>
      <c r="F19" s="152"/>
      <c r="G19" s="152"/>
      <c r="H19" s="152"/>
      <c r="I19" s="170">
        <f>SUM(D19:G19)</f>
        <v>0</v>
      </c>
      <c r="L19" s="173"/>
      <c r="M19" s="149"/>
      <c r="N19" s="149"/>
      <c r="O19" s="149"/>
      <c r="P19" s="149"/>
      <c r="Q19" s="73"/>
    </row>
    <row r="20" spans="2:18" customFormat="1" ht="31.5" hidden="1" x14ac:dyDescent="0.25">
      <c r="C20" s="160" t="s">
        <v>59</v>
      </c>
      <c r="D20" s="152"/>
      <c r="E20" s="152"/>
      <c r="F20" s="152"/>
      <c r="G20" s="174"/>
      <c r="H20" s="174"/>
      <c r="I20" s="170">
        <f>SUM(D20:G20)</f>
        <v>0</v>
      </c>
      <c r="L20" s="149"/>
      <c r="M20" s="149"/>
      <c r="N20" s="149"/>
      <c r="O20" s="149"/>
      <c r="P20" s="149"/>
      <c r="Q20" s="73"/>
    </row>
    <row r="21" spans="2:18" customFormat="1" ht="15.75" x14ac:dyDescent="0.25">
      <c r="C21" s="160" t="s">
        <v>60</v>
      </c>
      <c r="D21" s="161">
        <v>-16948743.489999998</v>
      </c>
      <c r="E21" s="152"/>
      <c r="F21" s="152" t="s">
        <v>61</v>
      </c>
      <c r="G21" s="161">
        <v>-281995788.76300001</v>
      </c>
      <c r="H21" s="161"/>
      <c r="I21" s="170">
        <f>SUM(D21:H21)</f>
        <v>-298944532.25300002</v>
      </c>
      <c r="L21" s="173"/>
      <c r="M21" s="149"/>
      <c r="N21" s="149"/>
      <c r="O21" s="149"/>
      <c r="P21" s="149"/>
      <c r="Q21" s="73"/>
    </row>
    <row r="22" spans="2:18" customFormat="1" ht="15.75" x14ac:dyDescent="0.25">
      <c r="C22" s="160" t="s">
        <v>57</v>
      </c>
      <c r="D22" s="175"/>
      <c r="E22" s="176"/>
      <c r="F22" s="162"/>
      <c r="G22" s="177"/>
      <c r="H22" s="178">
        <f>+'[1]ESTADO DE RENDIMIENTO'!E27</f>
        <v>659414570.14157403</v>
      </c>
      <c r="I22" s="164">
        <f>SUM(D22:H22)</f>
        <v>659414570.14157403</v>
      </c>
      <c r="L22" s="173"/>
      <c r="M22" s="173"/>
      <c r="N22" s="149"/>
      <c r="O22" s="149"/>
      <c r="P22" s="149"/>
      <c r="Q22" s="73"/>
    </row>
    <row r="23" spans="2:18" customFormat="1" ht="16.5" thickBot="1" x14ac:dyDescent="0.3">
      <c r="C23" s="150" t="s">
        <v>62</v>
      </c>
      <c r="D23" s="179">
        <f>SUM(D16:D22)</f>
        <v>49248554.980000004</v>
      </c>
      <c r="E23" s="180">
        <f>SUM(E17:E22)</f>
        <v>0</v>
      </c>
      <c r="F23" s="180">
        <f>SUM(F17:F22)</f>
        <v>0</v>
      </c>
      <c r="G23" s="179">
        <f>SUM(G16:G22)</f>
        <v>403371230.83700001</v>
      </c>
      <c r="H23" s="179">
        <f>SUM(H16:H22)</f>
        <v>659414570.14157403</v>
      </c>
      <c r="I23" s="181">
        <f>SUM(D23:H23)</f>
        <v>1112034355.9585741</v>
      </c>
      <c r="J23" s="182"/>
      <c r="L23" s="183"/>
      <c r="M23" s="149"/>
      <c r="N23" s="149"/>
      <c r="O23" s="149"/>
      <c r="P23" s="149"/>
      <c r="Q23" s="73"/>
    </row>
    <row r="24" spans="2:18" customFormat="1" ht="17.25" thickTop="1" thickBot="1" x14ac:dyDescent="0.3">
      <c r="C24" s="184"/>
      <c r="D24" s="185"/>
      <c r="E24" s="185"/>
      <c r="F24" s="185"/>
      <c r="G24" s="185"/>
      <c r="H24" s="185"/>
      <c r="I24" s="186"/>
      <c r="L24" s="173"/>
      <c r="M24" s="187"/>
      <c r="N24" s="149"/>
      <c r="O24" s="149"/>
      <c r="P24" s="149"/>
      <c r="Q24" s="73"/>
    </row>
    <row r="25" spans="2:18" s="73" customFormat="1" ht="15" x14ac:dyDescent="0.25">
      <c r="C25" s="188" t="s">
        <v>63</v>
      </c>
      <c r="G25" s="189"/>
      <c r="H25" s="189"/>
      <c r="I25" s="189"/>
      <c r="L25" s="190"/>
      <c r="M25" s="149"/>
      <c r="N25" s="149"/>
      <c r="O25" s="149"/>
      <c r="P25" s="149"/>
    </row>
    <row r="26" spans="2:18" ht="15" x14ac:dyDescent="0.2">
      <c r="C26" s="142"/>
      <c r="D26" s="142"/>
      <c r="E26" s="142"/>
      <c r="F26" s="142"/>
      <c r="G26" s="191"/>
      <c r="H26" s="191"/>
      <c r="I26" s="142"/>
      <c r="J26" s="142"/>
      <c r="K26" s="142"/>
      <c r="L26" s="187"/>
      <c r="M26" s="143"/>
      <c r="N26" s="143"/>
      <c r="O26" s="143"/>
      <c r="P26" s="143"/>
    </row>
    <row r="27" spans="2:18" x14ac:dyDescent="0.2">
      <c r="C27" s="142"/>
      <c r="D27" s="142"/>
      <c r="E27" s="142"/>
      <c r="F27" s="142"/>
      <c r="G27" s="142"/>
      <c r="H27" s="142"/>
      <c r="I27" s="142"/>
      <c r="J27" s="142"/>
      <c r="K27" s="142"/>
      <c r="L27" s="143"/>
      <c r="M27" s="192"/>
      <c r="N27" s="143"/>
      <c r="O27" s="143"/>
      <c r="P27" s="143"/>
    </row>
    <row r="28" spans="2:18" x14ac:dyDescent="0.2">
      <c r="C28" s="142"/>
      <c r="D28" s="142"/>
      <c r="E28" s="142"/>
      <c r="F28" s="142"/>
      <c r="G28" s="142"/>
      <c r="H28" s="142"/>
      <c r="I28" s="142"/>
      <c r="J28" s="142"/>
      <c r="K28" s="142"/>
      <c r="L28" s="143"/>
      <c r="M28" s="143"/>
      <c r="N28" s="143"/>
      <c r="O28" s="143"/>
      <c r="P28" s="143"/>
    </row>
    <row r="29" spans="2:18" x14ac:dyDescent="0.2">
      <c r="C29" s="142"/>
      <c r="D29" s="142"/>
      <c r="E29" s="142"/>
      <c r="F29" s="142"/>
      <c r="G29" s="142"/>
      <c r="H29" s="142"/>
      <c r="I29" s="142"/>
      <c r="J29" s="142"/>
      <c r="K29" s="142"/>
      <c r="L29" s="143"/>
      <c r="M29" s="143"/>
      <c r="N29" s="143"/>
      <c r="O29" s="143"/>
      <c r="P29" s="143"/>
      <c r="Q29" s="193"/>
      <c r="R29" s="194"/>
    </row>
    <row r="30" spans="2:18" ht="15" x14ac:dyDescent="0.25">
      <c r="B30" s="130"/>
      <c r="C30" s="195"/>
      <c r="D30" s="196"/>
      <c r="E30" s="197"/>
      <c r="F30" s="196"/>
      <c r="G30" s="198"/>
      <c r="H30" s="198"/>
      <c r="I30" s="196"/>
      <c r="J30" s="197"/>
      <c r="K30" s="197"/>
      <c r="L30" s="199"/>
      <c r="M30" s="173"/>
      <c r="N30" s="200"/>
      <c r="O30" s="200"/>
      <c r="Q30"/>
    </row>
    <row r="31" spans="2:18" ht="15" x14ac:dyDescent="0.25">
      <c r="B31" s="130"/>
      <c r="C31" s="202"/>
      <c r="D31" s="198"/>
      <c r="E31" s="198"/>
      <c r="F31" s="198"/>
      <c r="I31" s="198"/>
      <c r="J31" s="198"/>
      <c r="K31" s="198"/>
      <c r="L31" s="183"/>
      <c r="M31" s="203"/>
      <c r="N31" s="203"/>
      <c r="O31" s="203"/>
      <c r="Q31"/>
    </row>
    <row r="32" spans="2:18" s="130" customFormat="1" ht="15" x14ac:dyDescent="0.25">
      <c r="C32" s="204"/>
      <c r="D32" s="204"/>
      <c r="E32" s="205"/>
      <c r="F32" s="205"/>
      <c r="G32" s="205"/>
      <c r="H32" s="205"/>
      <c r="I32" s="205"/>
      <c r="J32" s="205"/>
      <c r="K32" s="205"/>
      <c r="L32" s="206"/>
      <c r="M32" s="207"/>
      <c r="N32" s="207"/>
      <c r="O32" s="207"/>
      <c r="P32" s="206"/>
      <c r="Q32"/>
    </row>
  </sheetData>
  <mergeCells count="5">
    <mergeCell ref="B5:I5"/>
    <mergeCell ref="B6:I6"/>
    <mergeCell ref="B7:I7"/>
    <mergeCell ref="B8:I8"/>
    <mergeCell ref="C32:D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4"/>
  <sheetViews>
    <sheetView workbookViewId="0">
      <selection activeCell="H30" sqref="H30"/>
    </sheetView>
  </sheetViews>
  <sheetFormatPr defaultRowHeight="15" x14ac:dyDescent="0.25"/>
  <cols>
    <col min="1" max="1" width="7.140625" style="7" customWidth="1"/>
    <col min="2" max="2" width="70.42578125" style="7" bestFit="1" customWidth="1"/>
    <col min="3" max="3" width="19.28515625" style="7" bestFit="1" customWidth="1"/>
    <col min="4" max="4" width="3.7109375" customWidth="1"/>
    <col min="5" max="5" width="14.42578125" hidden="1" customWidth="1"/>
    <col min="11" max="11" width="12" bestFit="1" customWidth="1"/>
  </cols>
  <sheetData>
    <row r="5" spans="1:5" ht="15.75" x14ac:dyDescent="0.25">
      <c r="A5" s="209" t="str">
        <f>+'[3]Est. de Situacion CONANI'!A5:D5</f>
        <v>CONSEJO NACIONAL PARA LA NIÑEZ Y LA ADOLESCENCIA</v>
      </c>
      <c r="B5" s="209"/>
      <c r="C5" s="209"/>
      <c r="D5" s="209"/>
      <c r="E5" s="209"/>
    </row>
    <row r="6" spans="1:5" ht="15.75" x14ac:dyDescent="0.25">
      <c r="A6" s="209" t="s">
        <v>64</v>
      </c>
      <c r="B6" s="209"/>
      <c r="C6" s="209"/>
      <c r="D6" s="209"/>
      <c r="E6" s="209"/>
    </row>
    <row r="7" spans="1:5" ht="15.75" x14ac:dyDescent="0.25">
      <c r="A7" s="209" t="str">
        <f>+'[1]ESTADO DE RENDIMIENTO'!A7:F7</f>
        <v>DEL 1RO. DE ENERO AL 31 DE OCTUBRE 2021</v>
      </c>
      <c r="B7" s="209"/>
      <c r="C7" s="209"/>
      <c r="D7" s="209"/>
      <c r="E7" s="209"/>
    </row>
    <row r="8" spans="1:5" ht="15.75" x14ac:dyDescent="0.25">
      <c r="A8" s="209" t="s">
        <v>3</v>
      </c>
      <c r="B8" s="209"/>
      <c r="C8" s="209"/>
      <c r="D8" s="209"/>
      <c r="E8" s="209"/>
    </row>
    <row r="9" spans="1:5" x14ac:dyDescent="0.25">
      <c r="B9" s="210"/>
    </row>
    <row r="11" spans="1:5" x14ac:dyDescent="0.25">
      <c r="B11" s="211"/>
    </row>
    <row r="12" spans="1:5" ht="15.75" x14ac:dyDescent="0.25">
      <c r="B12" s="212" t="s">
        <v>65</v>
      </c>
      <c r="C12" s="213">
        <v>2021</v>
      </c>
      <c r="E12" s="214">
        <v>2020</v>
      </c>
    </row>
    <row r="13" spans="1:5" ht="15.75" x14ac:dyDescent="0.25">
      <c r="B13" s="215"/>
      <c r="C13" s="216"/>
      <c r="E13" s="217"/>
    </row>
    <row r="14" spans="1:5" ht="15.75" x14ac:dyDescent="0.25">
      <c r="B14" s="218" t="s">
        <v>66</v>
      </c>
      <c r="C14" s="219">
        <f>+'[1]ESTADO DE RENDIMIENTO'!E15</f>
        <v>1470814666.0699999</v>
      </c>
      <c r="D14" s="220"/>
      <c r="E14" s="221">
        <v>693736548.44000006</v>
      </c>
    </row>
    <row r="15" spans="1:5" ht="15.75" x14ac:dyDescent="0.25">
      <c r="B15" s="222" t="s">
        <v>67</v>
      </c>
      <c r="C15" s="219">
        <f>-'[1]Ejecucion enero- octubre 2021'!R184</f>
        <v>-77477632.090000004</v>
      </c>
      <c r="D15" s="220"/>
      <c r="E15" s="223">
        <v>-31684008.079999998</v>
      </c>
    </row>
    <row r="16" spans="1:5" ht="15.75" x14ac:dyDescent="0.25">
      <c r="B16" s="218" t="s">
        <v>68</v>
      </c>
      <c r="C16" s="219">
        <f>-'[1]Ejecucion enero- octubre 2021'!R37-'[1]Ejecucion enero- octubre 2021'!R47-'[1]Ejecucion enero- octubre 2021'!R50</f>
        <v>-469387951.90999997</v>
      </c>
      <c r="D16" s="224"/>
      <c r="E16" s="223">
        <v>-228129866.30000001</v>
      </c>
    </row>
    <row r="17" spans="2:11" ht="15.75" x14ac:dyDescent="0.25">
      <c r="B17" s="218" t="s">
        <v>69</v>
      </c>
      <c r="C17" s="219">
        <f>-'[1]Ejecucion enero- octubre 2021'!R55</f>
        <v>-61722197.32</v>
      </c>
      <c r="D17" s="225"/>
      <c r="E17" s="223">
        <v>-28002839.280000001</v>
      </c>
    </row>
    <row r="18" spans="2:11" ht="15.75" x14ac:dyDescent="0.25">
      <c r="B18" s="218" t="s">
        <v>70</v>
      </c>
      <c r="C18" s="219">
        <f>-'[1]Ejecucion enero- octubre 2021'!R122</f>
        <v>-88411117.110000014</v>
      </c>
      <c r="D18" s="224"/>
      <c r="E18" s="223">
        <v>-63303775.670000002</v>
      </c>
    </row>
    <row r="19" spans="2:11" ht="15.75" x14ac:dyDescent="0.25">
      <c r="B19" s="218" t="s">
        <v>71</v>
      </c>
      <c r="C19" s="226">
        <f>-'[1]Ejecucion enero- octubre 2021'!R56-'[1]CTA OPERACIONES '!P157</f>
        <v>-81090199.079999998</v>
      </c>
      <c r="D19" s="224"/>
      <c r="E19" s="227">
        <v>-41622671.049999997</v>
      </c>
    </row>
    <row r="20" spans="2:11" ht="15.75" x14ac:dyDescent="0.25">
      <c r="B20" s="228" t="s">
        <v>72</v>
      </c>
      <c r="C20" s="229">
        <f>SUM(C14:C19)</f>
        <v>692725568.55999994</v>
      </c>
      <c r="D20" s="224"/>
      <c r="E20" s="230">
        <f>SUM(E14:E19)</f>
        <v>300993388.05999994</v>
      </c>
    </row>
    <row r="21" spans="2:11" ht="15.75" x14ac:dyDescent="0.25">
      <c r="B21" s="231"/>
      <c r="C21" s="232"/>
      <c r="D21" s="224"/>
      <c r="E21" s="233"/>
    </row>
    <row r="22" spans="2:11" ht="15.75" x14ac:dyDescent="0.25">
      <c r="B22" s="234" t="s">
        <v>73</v>
      </c>
      <c r="C22" s="235"/>
      <c r="D22" s="224"/>
      <c r="E22" s="236"/>
    </row>
    <row r="23" spans="2:11" ht="15.75" x14ac:dyDescent="0.25">
      <c r="B23" s="218" t="s">
        <v>74</v>
      </c>
      <c r="C23" s="235">
        <f>-'[1]Ejecucion enero- octubre 2021'!R189+'[1]Ejecucion enero- octubre 2021'!R227</f>
        <v>-7310024.25</v>
      </c>
      <c r="D23" s="224"/>
      <c r="E23" s="237">
        <v>-6170362.6200000001</v>
      </c>
    </row>
    <row r="24" spans="2:11" ht="15.75" x14ac:dyDescent="0.25">
      <c r="B24" s="218" t="s">
        <v>75</v>
      </c>
      <c r="C24" s="235">
        <f>-'[1]Ejecucion enero- octubre 2021'!I227</f>
        <v>-500000</v>
      </c>
      <c r="D24" s="224"/>
      <c r="E24" s="238">
        <v>-338778</v>
      </c>
    </row>
    <row r="25" spans="2:11" ht="15.75" x14ac:dyDescent="0.25">
      <c r="B25" s="218" t="s">
        <v>76</v>
      </c>
      <c r="C25" s="239">
        <f>-'[1]Ejecucion enero- octubre 2021'!R231</f>
        <v>-3737293.68</v>
      </c>
      <c r="D25" s="224"/>
      <c r="E25" s="240">
        <v>-2449814.2999999998</v>
      </c>
    </row>
    <row r="26" spans="2:11" ht="15.75" x14ac:dyDescent="0.25">
      <c r="B26" s="234" t="s">
        <v>77</v>
      </c>
      <c r="C26" s="229">
        <f>SUM(C23:C25)</f>
        <v>-11547317.93</v>
      </c>
      <c r="D26" s="220"/>
      <c r="E26" s="241">
        <f>SUM(E23:E25)</f>
        <v>-8958954.9199999999</v>
      </c>
    </row>
    <row r="27" spans="2:11" ht="15.75" x14ac:dyDescent="0.25">
      <c r="B27" s="231"/>
      <c r="C27" s="242"/>
      <c r="D27" s="224"/>
      <c r="E27" s="233"/>
    </row>
    <row r="28" spans="2:11" ht="15.75" x14ac:dyDescent="0.25">
      <c r="B28" s="243" t="s">
        <v>78</v>
      </c>
      <c r="C28" s="235">
        <f>+C26+C20</f>
        <v>681178250.63</v>
      </c>
      <c r="D28" s="224"/>
      <c r="E28" s="238">
        <f>+E26+E20</f>
        <v>292034433.13999993</v>
      </c>
    </row>
    <row r="29" spans="2:11" ht="15.75" x14ac:dyDescent="0.25">
      <c r="B29" s="243" t="s">
        <v>79</v>
      </c>
      <c r="C29" s="244">
        <f>1339658.57</f>
        <v>1339658.57</v>
      </c>
      <c r="D29" s="224"/>
      <c r="E29" s="245">
        <v>720889.78</v>
      </c>
      <c r="K29" s="182"/>
    </row>
    <row r="30" spans="2:11" ht="16.5" thickBot="1" x14ac:dyDescent="0.3">
      <c r="B30" s="228" t="s">
        <v>80</v>
      </c>
      <c r="C30" s="246">
        <f>+C28+C29</f>
        <v>682517909.20000005</v>
      </c>
      <c r="D30" s="220"/>
      <c r="E30" s="247">
        <f>+E28+E29</f>
        <v>292755322.9199999</v>
      </c>
      <c r="K30" s="182"/>
    </row>
    <row r="31" spans="2:11" ht="15.75" thickTop="1" x14ac:dyDescent="0.25">
      <c r="C31" s="248"/>
    </row>
    <row r="32" spans="2:11" x14ac:dyDescent="0.25">
      <c r="C32" s="8"/>
      <c r="E32" s="182"/>
    </row>
    <row r="33" spans="3:3" x14ac:dyDescent="0.25">
      <c r="C33" s="248"/>
    </row>
    <row r="34" spans="3:3" x14ac:dyDescent="0.25">
      <c r="C34" s="8"/>
    </row>
  </sheetData>
  <mergeCells count="4">
    <mergeCell ref="A5:E5"/>
    <mergeCell ref="A6:E6"/>
    <mergeCell ref="A7:E7"/>
    <mergeCell ref="A8:E8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Estado de situacion Financiera</vt:lpstr>
      <vt:lpstr>Estado de Rendimiento </vt:lpstr>
      <vt:lpstr>Estado de patrimonio neto</vt:lpstr>
      <vt:lpstr>Estados de flujo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Renald Matos Moreta</dc:creator>
  <cp:lastModifiedBy>Renald Matos Moreta</cp:lastModifiedBy>
  <dcterms:created xsi:type="dcterms:W3CDTF">2021-11-10T12:44:15Z</dcterms:created>
  <dcterms:modified xsi:type="dcterms:W3CDTF">2021-11-10T12:51:12Z</dcterms:modified>
</cp:coreProperties>
</file>