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atos\Desktop\INVENTARIOS 2022\"/>
    </mc:Choice>
  </mc:AlternateContent>
  <workbookProtection revisionsAlgorithmName="SHA-512" revisionsHashValue="Ns0GfW+7X9Z2C1StGpnKkKNrXlnqOGDD280lCryTJ5jRra5uU+DFWxB0yK7VnghIRPiKU22DBiC20EWQy5MpHA==" revisionsSaltValue="a/rx0QdFjjkD50wCYONNag==" revisionsSpinCount="100000" lockRevision="1"/>
  <bookViews>
    <workbookView xWindow="0" yWindow="0" windowWidth="20490" windowHeight="7755" firstSheet="4" activeTab="8"/>
  </bookViews>
  <sheets>
    <sheet name="RESUMEN " sheetId="1" r:id="rId1"/>
    <sheet name="ALIMENTOS Y BEBIDAS" sheetId="2" r:id="rId2"/>
    <sheet name="LIMPIEZA" sheetId="3" r:id="rId3"/>
    <sheet name="GASTABLE DE OFICINA" sheetId="4" r:id="rId4"/>
    <sheet name="DESECHABLES" sheetId="5" r:id="rId5"/>
    <sheet name="MEDIACMENTOS" sheetId="6" r:id="rId6"/>
    <sheet name="ACABADOS TEXTILES" sheetId="7" r:id="rId7"/>
    <sheet name="UTILES VARIOS" sheetId="8" r:id="rId8"/>
    <sheet name="ACTIVOS FIJOS" sheetId="9" r:id="rId9"/>
  </sheets>
  <externalReferences>
    <externalReference r:id="rId10"/>
    <externalReference r:id="rId11"/>
    <externalReference r:id="rId12"/>
  </externalReferences>
  <calcPr calcId="152511"/>
  <customWorkbookViews>
    <customWorkbookView name="Ana Maria Matos Suarez - Vista personalizada" guid="{9F631BAD-A2BA-4E1A-BC1A-5D15FE911CF9}" mergeInterval="0" personalView="1" maximized="1" xWindow="-8" yWindow="-8" windowWidth="1382" windowHeight="744" activeSheetId="9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9" l="1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145" i="9" s="1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90" i="9" s="1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40" i="9" s="1"/>
  <c r="F618" i="8"/>
  <c r="F617" i="8"/>
  <c r="F616" i="8"/>
  <c r="F615" i="8"/>
  <c r="F614" i="8"/>
  <c r="F613" i="8"/>
  <c r="F612" i="8"/>
  <c r="F611" i="8"/>
  <c r="F610" i="8"/>
  <c r="F609" i="8"/>
  <c r="F608" i="8"/>
  <c r="F607" i="8"/>
  <c r="F606" i="8"/>
  <c r="F605" i="8"/>
  <c r="F604" i="8"/>
  <c r="F603" i="8"/>
  <c r="F602" i="8"/>
  <c r="F601" i="8"/>
  <c r="F600" i="8"/>
  <c r="F599" i="8"/>
  <c r="F598" i="8"/>
  <c r="F597" i="8"/>
  <c r="F596" i="8"/>
  <c r="F595" i="8"/>
  <c r="F594" i="8"/>
  <c r="F593" i="8"/>
  <c r="F592" i="8"/>
  <c r="F591" i="8"/>
  <c r="F590" i="8"/>
  <c r="F589" i="8"/>
  <c r="F588" i="8"/>
  <c r="F587" i="8"/>
  <c r="F586" i="8"/>
  <c r="F585" i="8"/>
  <c r="F584" i="8"/>
  <c r="F583" i="8"/>
  <c r="F582" i="8"/>
  <c r="F581" i="8"/>
  <c r="F580" i="8"/>
  <c r="F579" i="8"/>
  <c r="F578" i="8"/>
  <c r="F577" i="8"/>
  <c r="F576" i="8"/>
  <c r="F575" i="8"/>
  <c r="F573" i="8"/>
  <c r="F572" i="8"/>
  <c r="F571" i="8"/>
  <c r="F570" i="8"/>
  <c r="F569" i="8"/>
  <c r="F568" i="8"/>
  <c r="F567" i="8"/>
  <c r="F566" i="8"/>
  <c r="F565" i="8"/>
  <c r="F564" i="8"/>
  <c r="F563" i="8"/>
  <c r="F562" i="8"/>
  <c r="F561" i="8"/>
  <c r="F560" i="8"/>
  <c r="F559" i="8"/>
  <c r="F558" i="8"/>
  <c r="F557" i="8"/>
  <c r="F556" i="8"/>
  <c r="F555" i="8"/>
  <c r="F554" i="8"/>
  <c r="F553" i="8"/>
  <c r="F552" i="8"/>
  <c r="F551" i="8"/>
  <c r="F550" i="8"/>
  <c r="F549" i="8"/>
  <c r="F548" i="8"/>
  <c r="F547" i="8"/>
  <c r="F546" i="8"/>
  <c r="F545" i="8"/>
  <c r="F544" i="8"/>
  <c r="F543" i="8"/>
  <c r="F542" i="8"/>
  <c r="F541" i="8"/>
  <c r="F540" i="8"/>
  <c r="F539" i="8"/>
  <c r="F538" i="8"/>
  <c r="F537" i="8"/>
  <c r="F536" i="8"/>
  <c r="F535" i="8"/>
  <c r="F534" i="8"/>
  <c r="F533" i="8"/>
  <c r="F532" i="8"/>
  <c r="F531" i="8"/>
  <c r="F530" i="8"/>
  <c r="F529" i="8"/>
  <c r="F528" i="8"/>
  <c r="F527" i="8"/>
  <c r="F526" i="8"/>
  <c r="F525" i="8"/>
  <c r="F524" i="8"/>
  <c r="F523" i="8"/>
  <c r="F522" i="8"/>
  <c r="F521" i="8"/>
  <c r="F520" i="8"/>
  <c r="F519" i="8"/>
  <c r="F518" i="8"/>
  <c r="F517" i="8"/>
  <c r="F516" i="8"/>
  <c r="F515" i="8"/>
  <c r="F514" i="8"/>
  <c r="F513" i="8"/>
  <c r="F512" i="8"/>
  <c r="F511" i="8"/>
  <c r="F510" i="8"/>
  <c r="F509" i="8"/>
  <c r="F508" i="8"/>
  <c r="F507" i="8"/>
  <c r="F506" i="8"/>
  <c r="F505" i="8"/>
  <c r="F504" i="8"/>
  <c r="F503" i="8"/>
  <c r="F502" i="8"/>
  <c r="F501" i="8"/>
  <c r="F500" i="8"/>
  <c r="F499" i="8"/>
  <c r="F498" i="8"/>
  <c r="F497" i="8"/>
  <c r="F496" i="8"/>
  <c r="F495" i="8"/>
  <c r="F494" i="8"/>
  <c r="F493" i="8"/>
  <c r="F492" i="8"/>
  <c r="F491" i="8"/>
  <c r="F490" i="8"/>
  <c r="F489" i="8"/>
  <c r="F488" i="8"/>
  <c r="F487" i="8"/>
  <c r="F486" i="8"/>
  <c r="F485" i="8"/>
  <c r="F484" i="8"/>
  <c r="F483" i="8"/>
  <c r="F482" i="8"/>
  <c r="F481" i="8"/>
  <c r="F480" i="8"/>
  <c r="F479" i="8"/>
  <c r="F478" i="8"/>
  <c r="F477" i="8"/>
  <c r="F476" i="8"/>
  <c r="F475" i="8"/>
  <c r="F474" i="8"/>
  <c r="F473" i="8"/>
  <c r="F472" i="8"/>
  <c r="F471" i="8"/>
  <c r="F470" i="8"/>
  <c r="F469" i="8"/>
  <c r="F468" i="8"/>
  <c r="F467" i="8"/>
  <c r="F466" i="8"/>
  <c r="F465" i="8"/>
  <c r="F464" i="8"/>
  <c r="F463" i="8"/>
  <c r="F462" i="8"/>
  <c r="F461" i="8"/>
  <c r="F460" i="8"/>
  <c r="F459" i="8"/>
  <c r="F458" i="8"/>
  <c r="F457" i="8"/>
  <c r="F456" i="8"/>
  <c r="F455" i="8"/>
  <c r="F454" i="8"/>
  <c r="F453" i="8"/>
  <c r="F452" i="8"/>
  <c r="F451" i="8"/>
  <c r="F450" i="8"/>
  <c r="F449" i="8"/>
  <c r="F448" i="8"/>
  <c r="F447" i="8"/>
  <c r="F446" i="8"/>
  <c r="F445" i="8"/>
  <c r="F444" i="8"/>
  <c r="F443" i="8"/>
  <c r="F442" i="8"/>
  <c r="F441" i="8"/>
  <c r="F440" i="8"/>
  <c r="F439" i="8"/>
  <c r="F438" i="8"/>
  <c r="F437" i="8"/>
  <c r="F436" i="8"/>
  <c r="F435" i="8"/>
  <c r="F434" i="8"/>
  <c r="F433" i="8"/>
  <c r="F432" i="8"/>
  <c r="F431" i="8"/>
  <c r="F430" i="8"/>
  <c r="F429" i="8"/>
  <c r="F428" i="8"/>
  <c r="F427" i="8"/>
  <c r="F426" i="8"/>
  <c r="F425" i="8"/>
  <c r="F424" i="8"/>
  <c r="F423" i="8"/>
  <c r="F422" i="8"/>
  <c r="F421" i="8"/>
  <c r="F420" i="8"/>
  <c r="F419" i="8"/>
  <c r="F418" i="8"/>
  <c r="F417" i="8"/>
  <c r="F416" i="8"/>
  <c r="F415" i="8"/>
  <c r="F414" i="8"/>
  <c r="F413" i="8"/>
  <c r="F412" i="8"/>
  <c r="F411" i="8"/>
  <c r="F410" i="8"/>
  <c r="F409" i="8"/>
  <c r="F619" i="8" s="1"/>
  <c r="F398" i="8"/>
  <c r="F397" i="8"/>
  <c r="F396" i="8"/>
  <c r="F395" i="8"/>
  <c r="F394" i="8"/>
  <c r="F393" i="8"/>
  <c r="F392" i="8"/>
  <c r="F391" i="8"/>
  <c r="F390" i="8"/>
  <c r="F389" i="8"/>
  <c r="F388" i="8"/>
  <c r="F387" i="8"/>
  <c r="F386" i="8"/>
  <c r="F385" i="8"/>
  <c r="F384" i="8"/>
  <c r="F383" i="8"/>
  <c r="F382" i="8"/>
  <c r="F381" i="8"/>
  <c r="F380" i="8"/>
  <c r="F379" i="8"/>
  <c r="F378" i="8"/>
  <c r="F377" i="8"/>
  <c r="F376" i="8"/>
  <c r="F375" i="8"/>
  <c r="F374" i="8"/>
  <c r="F373" i="8"/>
  <c r="F372" i="8"/>
  <c r="F371" i="8"/>
  <c r="F370" i="8"/>
  <c r="F369" i="8"/>
  <c r="F368" i="8"/>
  <c r="F367" i="8"/>
  <c r="F366" i="8"/>
  <c r="F365" i="8"/>
  <c r="F364" i="8"/>
  <c r="F363" i="8"/>
  <c r="F362" i="8"/>
  <c r="F361" i="8"/>
  <c r="F360" i="8"/>
  <c r="F359" i="8"/>
  <c r="F358" i="8"/>
  <c r="F357" i="8"/>
  <c r="F356" i="8"/>
  <c r="F355" i="8"/>
  <c r="F354" i="8"/>
  <c r="F353" i="8"/>
  <c r="F352" i="8"/>
  <c r="F351" i="8"/>
  <c r="F350" i="8"/>
  <c r="F349" i="8"/>
  <c r="F348" i="8"/>
  <c r="F347" i="8"/>
  <c r="F346" i="8"/>
  <c r="F345" i="8"/>
  <c r="F344" i="8"/>
  <c r="F343" i="8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399" i="8" s="1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192" i="8" s="1"/>
  <c r="G422" i="7"/>
  <c r="G421" i="7"/>
  <c r="G420" i="7"/>
  <c r="G419" i="7"/>
  <c r="G418" i="7"/>
  <c r="G417" i="7"/>
  <c r="G416" i="7"/>
  <c r="G415" i="7"/>
  <c r="G414" i="7"/>
  <c r="G413" i="7"/>
  <c r="G412" i="7"/>
  <c r="G411" i="7"/>
  <c r="G410" i="7"/>
  <c r="G409" i="7"/>
  <c r="G408" i="7"/>
  <c r="G407" i="7"/>
  <c r="G406" i="7"/>
  <c r="G405" i="7"/>
  <c r="G404" i="7"/>
  <c r="G403" i="7"/>
  <c r="G402" i="7"/>
  <c r="G401" i="7"/>
  <c r="G400" i="7"/>
  <c r="G399" i="7"/>
  <c r="G398" i="7"/>
  <c r="G397" i="7"/>
  <c r="G396" i="7"/>
  <c r="G395" i="7"/>
  <c r="G394" i="7"/>
  <c r="G393" i="7"/>
  <c r="G392" i="7"/>
  <c r="G391" i="7"/>
  <c r="G390" i="7"/>
  <c r="G389" i="7"/>
  <c r="G388" i="7"/>
  <c r="G387" i="7"/>
  <c r="G386" i="7"/>
  <c r="G385" i="7"/>
  <c r="G384" i="7"/>
  <c r="G383" i="7"/>
  <c r="G382" i="7"/>
  <c r="G381" i="7"/>
  <c r="G380" i="7"/>
  <c r="G379" i="7"/>
  <c r="G378" i="7"/>
  <c r="G377" i="7"/>
  <c r="G376" i="7"/>
  <c r="G375" i="7"/>
  <c r="G374" i="7"/>
  <c r="G373" i="7"/>
  <c r="G372" i="7"/>
  <c r="G371" i="7"/>
  <c r="G370" i="7"/>
  <c r="G369" i="7"/>
  <c r="G368" i="7"/>
  <c r="G367" i="7"/>
  <c r="G366" i="7"/>
  <c r="G365" i="7"/>
  <c r="G364" i="7"/>
  <c r="G363" i="7"/>
  <c r="G362" i="7"/>
  <c r="G361" i="7"/>
  <c r="G360" i="7"/>
  <c r="G359" i="7"/>
  <c r="G358" i="7"/>
  <c r="G357" i="7"/>
  <c r="G356" i="7"/>
  <c r="G355" i="7"/>
  <c r="G354" i="7"/>
  <c r="G353" i="7"/>
  <c r="G352" i="7"/>
  <c r="G351" i="7"/>
  <c r="G350" i="7"/>
  <c r="G349" i="7"/>
  <c r="G348" i="7"/>
  <c r="G347" i="7"/>
  <c r="G346" i="7"/>
  <c r="G345" i="7"/>
  <c r="G344" i="7"/>
  <c r="G343" i="7"/>
  <c r="G342" i="7"/>
  <c r="G341" i="7"/>
  <c r="G340" i="7"/>
  <c r="G339" i="7"/>
  <c r="G338" i="7"/>
  <c r="G337" i="7"/>
  <c r="G336" i="7"/>
  <c r="G335" i="7"/>
  <c r="G334" i="7"/>
  <c r="G333" i="7"/>
  <c r="G332" i="7"/>
  <c r="G331" i="7"/>
  <c r="G330" i="7"/>
  <c r="G329" i="7"/>
  <c r="G328" i="7"/>
  <c r="G327" i="7"/>
  <c r="G326" i="7"/>
  <c r="G325" i="7"/>
  <c r="G324" i="7"/>
  <c r="G323" i="7"/>
  <c r="G322" i="7"/>
  <c r="G321" i="7"/>
  <c r="G320" i="7"/>
  <c r="G319" i="7"/>
  <c r="G318" i="7"/>
  <c r="G316" i="7"/>
  <c r="G315" i="7"/>
  <c r="G314" i="7"/>
  <c r="G313" i="7"/>
  <c r="G312" i="7"/>
  <c r="G311" i="7"/>
  <c r="G310" i="7"/>
  <c r="G309" i="7"/>
  <c r="G308" i="7"/>
  <c r="G307" i="7"/>
  <c r="G306" i="7"/>
  <c r="G305" i="7"/>
  <c r="G304" i="7"/>
  <c r="G303" i="7"/>
  <c r="G302" i="7"/>
  <c r="G301" i="7"/>
  <c r="G300" i="7"/>
  <c r="G299" i="7"/>
  <c r="G298" i="7"/>
  <c r="G297" i="7"/>
  <c r="G296" i="7"/>
  <c r="G295" i="7"/>
  <c r="G294" i="7"/>
  <c r="G293" i="7"/>
  <c r="G292" i="7"/>
  <c r="G291" i="7"/>
  <c r="G423" i="7" s="1"/>
  <c r="G281" i="7"/>
  <c r="G280" i="7"/>
  <c r="G279" i="7"/>
  <c r="G278" i="7"/>
  <c r="G277" i="7"/>
  <c r="G276" i="7"/>
  <c r="G275" i="7"/>
  <c r="G274" i="7"/>
  <c r="G273" i="7"/>
  <c r="G272" i="7"/>
  <c r="G271" i="7"/>
  <c r="G270" i="7"/>
  <c r="G269" i="7"/>
  <c r="G268" i="7"/>
  <c r="G267" i="7"/>
  <c r="G266" i="7"/>
  <c r="G265" i="7"/>
  <c r="G264" i="7"/>
  <c r="G263" i="7"/>
  <c r="G262" i="7"/>
  <c r="G261" i="7"/>
  <c r="G260" i="7"/>
  <c r="G259" i="7"/>
  <c r="G258" i="7"/>
  <c r="G257" i="7"/>
  <c r="G256" i="7"/>
  <c r="G255" i="7"/>
  <c r="G254" i="7"/>
  <c r="G253" i="7"/>
  <c r="G252" i="7"/>
  <c r="G251" i="7"/>
  <c r="G250" i="7"/>
  <c r="G249" i="7"/>
  <c r="G248" i="7"/>
  <c r="G247" i="7"/>
  <c r="G246" i="7"/>
  <c r="G245" i="7"/>
  <c r="G244" i="7"/>
  <c r="G243" i="7"/>
  <c r="G242" i="7"/>
  <c r="G241" i="7"/>
  <c r="G240" i="7"/>
  <c r="G239" i="7"/>
  <c r="G238" i="7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C193" i="7"/>
  <c r="G193" i="7" s="1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282" i="7" s="1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C46" i="7"/>
  <c r="G46" i="7" s="1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F534" i="6"/>
  <c r="F533" i="6"/>
  <c r="F532" i="6"/>
  <c r="F531" i="6"/>
  <c r="F530" i="6"/>
  <c r="F529" i="6"/>
  <c r="F528" i="6"/>
  <c r="F527" i="6"/>
  <c r="F526" i="6"/>
  <c r="F525" i="6"/>
  <c r="F524" i="6"/>
  <c r="F523" i="6"/>
  <c r="F522" i="6"/>
  <c r="F521" i="6"/>
  <c r="F520" i="6"/>
  <c r="F519" i="6"/>
  <c r="F518" i="6"/>
  <c r="F517" i="6"/>
  <c r="F516" i="6"/>
  <c r="F515" i="6"/>
  <c r="F514" i="6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F479" i="6"/>
  <c r="F478" i="6"/>
  <c r="F477" i="6"/>
  <c r="F476" i="6"/>
  <c r="F475" i="6"/>
  <c r="F474" i="6"/>
  <c r="F473" i="6"/>
  <c r="F472" i="6"/>
  <c r="F471" i="6"/>
  <c r="F470" i="6"/>
  <c r="F469" i="6"/>
  <c r="F468" i="6"/>
  <c r="F467" i="6"/>
  <c r="F466" i="6"/>
  <c r="F465" i="6"/>
  <c r="F464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535" i="6" s="1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354" i="6" s="1"/>
  <c r="F177" i="6"/>
  <c r="F176" i="6"/>
  <c r="F175" i="6"/>
  <c r="C174" i="6"/>
  <c r="F174" i="6" s="1"/>
  <c r="C173" i="6"/>
  <c r="F173" i="6" s="1"/>
  <c r="C172" i="6"/>
  <c r="F172" i="6" s="1"/>
  <c r="F171" i="6"/>
  <c r="F170" i="6"/>
  <c r="C170" i="6"/>
  <c r="F169" i="6"/>
  <c r="F168" i="6"/>
  <c r="F167" i="6"/>
  <c r="C167" i="6"/>
  <c r="F166" i="6"/>
  <c r="F165" i="6"/>
  <c r="F164" i="6"/>
  <c r="C163" i="6"/>
  <c r="F163" i="6" s="1"/>
  <c r="F162" i="6"/>
  <c r="F161" i="6"/>
  <c r="F160" i="6"/>
  <c r="F159" i="6"/>
  <c r="F158" i="6"/>
  <c r="F157" i="6"/>
  <c r="F156" i="6"/>
  <c r="F155" i="6"/>
  <c r="F154" i="6"/>
  <c r="F153" i="6"/>
  <c r="C153" i="6"/>
  <c r="F152" i="6"/>
  <c r="C151" i="6"/>
  <c r="F151" i="6" s="1"/>
  <c r="F150" i="6"/>
  <c r="F149" i="6"/>
  <c r="F148" i="6"/>
  <c r="F147" i="6"/>
  <c r="C147" i="6"/>
  <c r="F146" i="6"/>
  <c r="C145" i="6"/>
  <c r="F145" i="6" s="1"/>
  <c r="C144" i="6"/>
  <c r="F144" i="6" s="1"/>
  <c r="F143" i="6"/>
  <c r="F142" i="6"/>
  <c r="C142" i="6"/>
  <c r="C141" i="6"/>
  <c r="F141" i="6" s="1"/>
  <c r="F140" i="6"/>
  <c r="F139" i="6"/>
  <c r="F138" i="6"/>
  <c r="F137" i="6"/>
  <c r="F136" i="6"/>
  <c r="F135" i="6"/>
  <c r="F134" i="6"/>
  <c r="C133" i="6"/>
  <c r="F133" i="6" s="1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C119" i="6"/>
  <c r="F119" i="6" s="1"/>
  <c r="F118" i="6"/>
  <c r="C117" i="6"/>
  <c r="F117" i="6" s="1"/>
  <c r="F116" i="6"/>
  <c r="F115" i="6"/>
  <c r="C114" i="6"/>
  <c r="F114" i="6" s="1"/>
  <c r="C113" i="6"/>
  <c r="F113" i="6" s="1"/>
  <c r="C112" i="6"/>
  <c r="F112" i="6" s="1"/>
  <c r="F111" i="6"/>
  <c r="F110" i="6"/>
  <c r="C110" i="6"/>
  <c r="F109" i="6"/>
  <c r="F108" i="6"/>
  <c r="F107" i="6"/>
  <c r="C106" i="6"/>
  <c r="F106" i="6" s="1"/>
  <c r="F105" i="6"/>
  <c r="F104" i="6"/>
  <c r="F103" i="6"/>
  <c r="F102" i="6"/>
  <c r="C101" i="6"/>
  <c r="F101" i="6" s="1"/>
  <c r="F100" i="6"/>
  <c r="C99" i="6"/>
  <c r="F99" i="6" s="1"/>
  <c r="F98" i="6"/>
  <c r="C98" i="6"/>
  <c r="F97" i="6"/>
  <c r="F96" i="6"/>
  <c r="F95" i="6"/>
  <c r="F94" i="6"/>
  <c r="F93" i="6"/>
  <c r="F92" i="6"/>
  <c r="F91" i="6"/>
  <c r="C91" i="6"/>
  <c r="F90" i="6"/>
  <c r="C89" i="6"/>
  <c r="F89" i="6" s="1"/>
  <c r="F88" i="6"/>
  <c r="F87" i="6"/>
  <c r="C86" i="6"/>
  <c r="F86" i="6" s="1"/>
  <c r="F85" i="6"/>
  <c r="F84" i="6"/>
  <c r="F83" i="6"/>
  <c r="F82" i="6"/>
  <c r="F81" i="6"/>
  <c r="F80" i="6"/>
  <c r="C79" i="6"/>
  <c r="F79" i="6" s="1"/>
  <c r="C78" i="6"/>
  <c r="F78" i="6" s="1"/>
  <c r="F77" i="6"/>
  <c r="F76" i="6"/>
  <c r="F75" i="6"/>
  <c r="F74" i="6"/>
  <c r="C73" i="6"/>
  <c r="F73" i="6" s="1"/>
  <c r="C72" i="6"/>
  <c r="F72" i="6" s="1"/>
  <c r="F71" i="6"/>
  <c r="F70" i="6"/>
  <c r="F69" i="6"/>
  <c r="C68" i="6"/>
  <c r="F68" i="6" s="1"/>
  <c r="F67" i="6"/>
  <c r="F66" i="6"/>
  <c r="F65" i="6"/>
  <c r="F64" i="6"/>
  <c r="F63" i="6"/>
  <c r="C62" i="6"/>
  <c r="F62" i="6" s="1"/>
  <c r="C61" i="6"/>
  <c r="F61" i="6" s="1"/>
  <c r="F60" i="6"/>
  <c r="F59" i="6"/>
  <c r="F58" i="6"/>
  <c r="F57" i="6"/>
  <c r="C57" i="6"/>
  <c r="C56" i="6"/>
  <c r="F56" i="6" s="1"/>
  <c r="F55" i="6"/>
  <c r="F54" i="6"/>
  <c r="F53" i="6"/>
  <c r="F52" i="6"/>
  <c r="F51" i="6"/>
  <c r="F50" i="6"/>
  <c r="F49" i="6"/>
  <c r="F48" i="6"/>
  <c r="F47" i="6"/>
  <c r="F46" i="6"/>
  <c r="C46" i="6"/>
  <c r="F45" i="6"/>
  <c r="F44" i="6"/>
  <c r="F43" i="6"/>
  <c r="C43" i="6"/>
  <c r="F42" i="6"/>
  <c r="F41" i="6"/>
  <c r="F40" i="6"/>
  <c r="F39" i="6"/>
  <c r="C38" i="6"/>
  <c r="F38" i="6" s="1"/>
  <c r="F37" i="6"/>
  <c r="F36" i="6"/>
  <c r="F35" i="6"/>
  <c r="F34" i="6"/>
  <c r="F33" i="6"/>
  <c r="C33" i="6"/>
  <c r="F32" i="6"/>
  <c r="F31" i="6"/>
  <c r="F30" i="6"/>
  <c r="C30" i="6"/>
  <c r="F29" i="6"/>
  <c r="F28" i="6"/>
  <c r="F27" i="6"/>
  <c r="F26" i="6"/>
  <c r="F25" i="6"/>
  <c r="F24" i="6"/>
  <c r="F23" i="6"/>
  <c r="C23" i="6"/>
  <c r="C22" i="6"/>
  <c r="F22" i="6" s="1"/>
  <c r="F21" i="6"/>
  <c r="C21" i="6"/>
  <c r="C20" i="6"/>
  <c r="F20" i="6" s="1"/>
  <c r="F19" i="6"/>
  <c r="C19" i="6"/>
  <c r="F18" i="6"/>
  <c r="F17" i="6"/>
  <c r="F16" i="6"/>
  <c r="C16" i="6"/>
  <c r="F15" i="6"/>
  <c r="F14" i="6"/>
  <c r="F13" i="6"/>
  <c r="F12" i="6"/>
  <c r="F11" i="6"/>
  <c r="F10" i="6"/>
  <c r="F9" i="6"/>
  <c r="C8" i="6"/>
  <c r="F8" i="6" s="1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81" i="5" s="1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C39" i="5"/>
  <c r="F39" i="5" s="1"/>
  <c r="F38" i="5"/>
  <c r="F37" i="5"/>
  <c r="F25" i="5"/>
  <c r="F24" i="5"/>
  <c r="F23" i="5"/>
  <c r="F22" i="5"/>
  <c r="F21" i="5"/>
  <c r="F20" i="5"/>
  <c r="C19" i="5"/>
  <c r="F19" i="5" s="1"/>
  <c r="F18" i="5"/>
  <c r="C17" i="5"/>
  <c r="F17" i="5" s="1"/>
  <c r="F16" i="5"/>
  <c r="C16" i="5"/>
  <c r="F15" i="5"/>
  <c r="F14" i="5"/>
  <c r="F13" i="5"/>
  <c r="F12" i="5"/>
  <c r="F11" i="5"/>
  <c r="C10" i="5"/>
  <c r="F10" i="5" s="1"/>
  <c r="F9" i="5"/>
  <c r="F8" i="5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C530" i="4"/>
  <c r="C529" i="4"/>
  <c r="F529" i="4" s="1"/>
  <c r="F528" i="4"/>
  <c r="F527" i="4"/>
  <c r="F526" i="4"/>
  <c r="F525" i="4"/>
  <c r="F524" i="4"/>
  <c r="C524" i="4"/>
  <c r="F523" i="4"/>
  <c r="C523" i="4"/>
  <c r="F522" i="4"/>
  <c r="C522" i="4"/>
  <c r="F521" i="4"/>
  <c r="C521" i="4"/>
  <c r="F520" i="4"/>
  <c r="C520" i="4"/>
  <c r="F519" i="4"/>
  <c r="F518" i="4"/>
  <c r="F517" i="4"/>
  <c r="C517" i="4"/>
  <c r="F516" i="4"/>
  <c r="C515" i="4"/>
  <c r="F515" i="4" s="1"/>
  <c r="C514" i="4"/>
  <c r="F514" i="4" s="1"/>
  <c r="C513" i="4"/>
  <c r="F513" i="4" s="1"/>
  <c r="C512" i="4"/>
  <c r="F512" i="4" s="1"/>
  <c r="C511" i="4"/>
  <c r="F511" i="4" s="1"/>
  <c r="F510" i="4"/>
  <c r="F509" i="4"/>
  <c r="F508" i="4"/>
  <c r="F507" i="4"/>
  <c r="F506" i="4"/>
  <c r="C506" i="4"/>
  <c r="C505" i="4"/>
  <c r="F505" i="4" s="1"/>
  <c r="F504" i="4"/>
  <c r="F503" i="4"/>
  <c r="F502" i="4"/>
  <c r="F501" i="4"/>
  <c r="F500" i="4"/>
  <c r="F499" i="4"/>
  <c r="C499" i="4"/>
  <c r="F498" i="4"/>
  <c r="C498" i="4"/>
  <c r="F497" i="4"/>
  <c r="C497" i="4"/>
  <c r="F496" i="4"/>
  <c r="C496" i="4"/>
  <c r="F495" i="4"/>
  <c r="C495" i="4"/>
  <c r="F494" i="4"/>
  <c r="C494" i="4"/>
  <c r="F493" i="4"/>
  <c r="C492" i="4"/>
  <c r="F492" i="4" s="1"/>
  <c r="F491" i="4"/>
  <c r="F490" i="4"/>
  <c r="C490" i="4"/>
  <c r="F489" i="4"/>
  <c r="C489" i="4"/>
  <c r="F488" i="4"/>
  <c r="C488" i="4"/>
  <c r="F487" i="4"/>
  <c r="F486" i="4"/>
  <c r="F485" i="4"/>
  <c r="F484" i="4"/>
  <c r="F483" i="4"/>
  <c r="F482" i="4"/>
  <c r="C482" i="4"/>
  <c r="F481" i="4"/>
  <c r="F480" i="4"/>
  <c r="F479" i="4"/>
  <c r="C479" i="4"/>
  <c r="C478" i="4"/>
  <c r="F478" i="4" s="1"/>
  <c r="F477" i="4"/>
  <c r="C477" i="4"/>
  <c r="F476" i="4"/>
  <c r="F475" i="4"/>
  <c r="F474" i="4"/>
  <c r="F473" i="4"/>
  <c r="C473" i="4"/>
  <c r="F472" i="4"/>
  <c r="F471" i="4"/>
  <c r="F470" i="4"/>
  <c r="C470" i="4"/>
  <c r="F469" i="4"/>
  <c r="C469" i="4"/>
  <c r="F468" i="4"/>
  <c r="F467" i="4"/>
  <c r="F466" i="4"/>
  <c r="F465" i="4"/>
  <c r="F464" i="4"/>
  <c r="F463" i="4"/>
  <c r="F462" i="4"/>
  <c r="F461" i="4"/>
  <c r="F460" i="4"/>
  <c r="F459" i="4"/>
  <c r="F458" i="4"/>
  <c r="C458" i="4"/>
  <c r="F457" i="4"/>
  <c r="F456" i="4"/>
  <c r="F455" i="4"/>
  <c r="F454" i="4"/>
  <c r="F453" i="4"/>
  <c r="F452" i="4"/>
  <c r="F451" i="4"/>
  <c r="C451" i="4"/>
  <c r="F450" i="4"/>
  <c r="F449" i="4"/>
  <c r="F448" i="4"/>
  <c r="C448" i="4"/>
  <c r="F447" i="4"/>
  <c r="C447" i="4"/>
  <c r="F446" i="4"/>
  <c r="F445" i="4"/>
  <c r="F444" i="4"/>
  <c r="F443" i="4"/>
  <c r="F442" i="4"/>
  <c r="F441" i="4"/>
  <c r="F440" i="4"/>
  <c r="C439" i="4"/>
  <c r="F439" i="4" s="1"/>
  <c r="F438" i="4"/>
  <c r="F437" i="4"/>
  <c r="F436" i="4"/>
  <c r="F435" i="4"/>
  <c r="F434" i="4"/>
  <c r="F433" i="4"/>
  <c r="C433" i="4"/>
  <c r="F432" i="4"/>
  <c r="C432" i="4"/>
  <c r="F431" i="4"/>
  <c r="F430" i="4"/>
  <c r="F429" i="4"/>
  <c r="F428" i="4"/>
  <c r="F427" i="4"/>
  <c r="F426" i="4"/>
  <c r="F425" i="4"/>
  <c r="C425" i="4"/>
  <c r="C424" i="4"/>
  <c r="F424" i="4" s="1"/>
  <c r="F423" i="4"/>
  <c r="C423" i="4"/>
  <c r="C422" i="4"/>
  <c r="F422" i="4" s="1"/>
  <c r="F421" i="4"/>
  <c r="F420" i="4"/>
  <c r="C420" i="4"/>
  <c r="C419" i="4"/>
  <c r="F419" i="4" s="1"/>
  <c r="F418" i="4"/>
  <c r="F417" i="4"/>
  <c r="F416" i="4"/>
  <c r="F415" i="4"/>
  <c r="F414" i="4"/>
  <c r="F413" i="4"/>
  <c r="F412" i="4"/>
  <c r="F411" i="4"/>
  <c r="F410" i="4"/>
  <c r="F409" i="4"/>
  <c r="C408" i="4"/>
  <c r="F408" i="4" s="1"/>
  <c r="F407" i="4"/>
  <c r="F406" i="4"/>
  <c r="C405" i="4"/>
  <c r="F405" i="4" s="1"/>
  <c r="F404" i="4"/>
  <c r="F403" i="4"/>
  <c r="F402" i="4"/>
  <c r="F401" i="4"/>
  <c r="F400" i="4"/>
  <c r="F399" i="4"/>
  <c r="F398" i="4"/>
  <c r="F397" i="4"/>
  <c r="C397" i="4"/>
  <c r="C396" i="4"/>
  <c r="F396" i="4" s="1"/>
  <c r="F395" i="4"/>
  <c r="C395" i="4"/>
  <c r="F394" i="4"/>
  <c r="F393" i="4"/>
  <c r="F392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370" i="4" s="1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176" i="4" s="1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74" i="3" s="1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E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E81" i="3"/>
  <c r="F81" i="3" s="1"/>
  <c r="F80" i="3"/>
  <c r="F79" i="3"/>
  <c r="F78" i="3"/>
  <c r="F77" i="3"/>
  <c r="F76" i="3"/>
  <c r="F75" i="3"/>
  <c r="E74" i="3"/>
  <c r="F74" i="3" s="1"/>
  <c r="F73" i="3"/>
  <c r="F118" i="3" s="1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C39" i="3"/>
  <c r="F39" i="3" s="1"/>
  <c r="C38" i="3"/>
  <c r="F38" i="3" s="1"/>
  <c r="C37" i="3"/>
  <c r="F37" i="3" s="1"/>
  <c r="E36" i="3"/>
  <c r="F36" i="3" s="1"/>
  <c r="C35" i="3"/>
  <c r="F35" i="3" s="1"/>
  <c r="C34" i="3"/>
  <c r="F34" i="3" s="1"/>
  <c r="C33" i="3"/>
  <c r="F33" i="3" s="1"/>
  <c r="C32" i="3"/>
  <c r="F32" i="3" s="1"/>
  <c r="F31" i="3"/>
  <c r="F30" i="3"/>
  <c r="F29" i="3"/>
  <c r="F28" i="3"/>
  <c r="C27" i="3"/>
  <c r="F27" i="3" s="1"/>
  <c r="F26" i="3"/>
  <c r="F25" i="3"/>
  <c r="C25" i="3"/>
  <c r="F24" i="3"/>
  <c r="F23" i="3"/>
  <c r="F22" i="3"/>
  <c r="C22" i="3"/>
  <c r="C21" i="3"/>
  <c r="F21" i="3" s="1"/>
  <c r="F20" i="3"/>
  <c r="E19" i="3"/>
  <c r="F19" i="3" s="1"/>
  <c r="F18" i="3"/>
  <c r="F17" i="3"/>
  <c r="F16" i="3"/>
  <c r="F15" i="3"/>
  <c r="C14" i="3"/>
  <c r="F14" i="3" s="1"/>
  <c r="C13" i="3"/>
  <c r="F13" i="3" s="1"/>
  <c r="E12" i="3"/>
  <c r="F12" i="3" s="1"/>
  <c r="F11" i="3"/>
  <c r="F10" i="3"/>
  <c r="F9" i="3"/>
  <c r="F8" i="3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93" i="2" s="1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193" i="2" s="1"/>
  <c r="F83" i="2"/>
  <c r="F82" i="2"/>
  <c r="F81" i="2"/>
  <c r="F80" i="2"/>
  <c r="F79" i="2"/>
  <c r="F78" i="2"/>
  <c r="F77" i="2"/>
  <c r="F76" i="2"/>
  <c r="C75" i="2"/>
  <c r="F75" i="2" s="1"/>
  <c r="F74" i="2"/>
  <c r="C74" i="2"/>
  <c r="F73" i="2"/>
  <c r="F72" i="2"/>
  <c r="F71" i="2"/>
  <c r="C71" i="2"/>
  <c r="C70" i="2"/>
  <c r="F70" i="2" s="1"/>
  <c r="F69" i="2"/>
  <c r="C69" i="2"/>
  <c r="C68" i="2"/>
  <c r="F68" i="2" s="1"/>
  <c r="F67" i="2"/>
  <c r="C67" i="2"/>
  <c r="F66" i="2"/>
  <c r="F65" i="2"/>
  <c r="F64" i="2"/>
  <c r="F63" i="2"/>
  <c r="C62" i="2"/>
  <c r="F62" i="2" s="1"/>
  <c r="F61" i="2"/>
  <c r="F60" i="2"/>
  <c r="C60" i="2"/>
  <c r="C59" i="2"/>
  <c r="F59" i="2" s="1"/>
  <c r="F58" i="2"/>
  <c r="C58" i="2"/>
  <c r="F57" i="2"/>
  <c r="F56" i="2"/>
  <c r="C56" i="2"/>
  <c r="C55" i="2"/>
  <c r="F55" i="2" s="1"/>
  <c r="F54" i="2"/>
  <c r="F53" i="2"/>
  <c r="F52" i="2"/>
  <c r="F51" i="2"/>
  <c r="F50" i="2"/>
  <c r="F49" i="2"/>
  <c r="C49" i="2"/>
  <c r="F48" i="2"/>
  <c r="F47" i="2"/>
  <c r="F46" i="2"/>
  <c r="C46" i="2"/>
  <c r="C45" i="2"/>
  <c r="F45" i="2" s="1"/>
  <c r="F44" i="2"/>
  <c r="C44" i="2"/>
  <c r="C43" i="2"/>
  <c r="F43" i="2" s="1"/>
  <c r="F42" i="2"/>
  <c r="F41" i="2"/>
  <c r="C40" i="2"/>
  <c r="F40" i="2" s="1"/>
  <c r="F39" i="2"/>
  <c r="C38" i="2"/>
  <c r="F38" i="2" s="1"/>
  <c r="F37" i="2"/>
  <c r="F36" i="2"/>
  <c r="C36" i="2"/>
  <c r="F35" i="2"/>
  <c r="F34" i="2"/>
  <c r="F33" i="2"/>
  <c r="C33" i="2"/>
  <c r="C32" i="2"/>
  <c r="F32" i="2" s="1"/>
  <c r="F31" i="2"/>
  <c r="F30" i="2"/>
  <c r="C29" i="2"/>
  <c r="F29" i="2" s="1"/>
  <c r="F28" i="2"/>
  <c r="F27" i="2"/>
  <c r="C26" i="2"/>
  <c r="F26" i="2" s="1"/>
  <c r="F25" i="2"/>
  <c r="C25" i="2"/>
  <c r="F24" i="2"/>
  <c r="F23" i="2"/>
  <c r="F22" i="2"/>
  <c r="F21" i="2"/>
  <c r="F20" i="2"/>
  <c r="F19" i="2"/>
  <c r="F18" i="2"/>
  <c r="F17" i="2"/>
  <c r="F16" i="2"/>
  <c r="F15" i="2"/>
  <c r="F14" i="2"/>
  <c r="C14" i="2"/>
  <c r="C13" i="2"/>
  <c r="F13" i="2" s="1"/>
  <c r="F12" i="2"/>
  <c r="C11" i="2"/>
  <c r="F11" i="2" s="1"/>
  <c r="F10" i="2"/>
  <c r="C10" i="2"/>
  <c r="F9" i="2"/>
  <c r="C8" i="2"/>
  <c r="F8" i="2" s="1"/>
  <c r="C122" i="1"/>
  <c r="C121" i="1"/>
  <c r="C120" i="1"/>
  <c r="C119" i="1"/>
  <c r="C118" i="1"/>
  <c r="C117" i="1"/>
  <c r="C116" i="1"/>
  <c r="C115" i="1"/>
  <c r="C70" i="1"/>
  <c r="C69" i="1"/>
  <c r="C68" i="1"/>
  <c r="C67" i="1"/>
  <c r="C66" i="1"/>
  <c r="C65" i="1"/>
  <c r="C64" i="1"/>
  <c r="C63" i="1"/>
  <c r="C19" i="1"/>
  <c r="C18" i="1"/>
  <c r="C17" i="1"/>
  <c r="C16" i="1"/>
  <c r="C15" i="1"/>
  <c r="C14" i="1"/>
  <c r="C13" i="1"/>
  <c r="C12" i="1"/>
  <c r="C20" i="1" l="1"/>
  <c r="C71" i="1"/>
  <c r="C123" i="1"/>
  <c r="G138" i="7"/>
  <c r="F178" i="6"/>
  <c r="F56" i="5"/>
  <c r="F26" i="5"/>
  <c r="F565" i="4"/>
  <c r="F63" i="3"/>
  <c r="F84" i="2"/>
</calcChain>
</file>

<file path=xl/sharedStrings.xml><?xml version="1.0" encoding="utf-8"?>
<sst xmlns="http://schemas.openxmlformats.org/spreadsheetml/2006/main" count="7986" uniqueCount="2142">
  <si>
    <r>
      <rPr>
        <b/>
        <sz val="12"/>
        <color rgb="FF000000"/>
        <rFont val="Tahoma"/>
        <family val="2"/>
      </rPr>
      <t>**Consejo Nacional para la Niñez y la Adolescencia</t>
    </r>
  </si>
  <si>
    <t>Ave. Máximo Gómez #156</t>
  </si>
  <si>
    <r>
      <rPr>
        <b/>
        <sz val="8"/>
        <color rgb="FF000000"/>
        <rFont val="Tahoma"/>
        <family val="2"/>
      </rPr>
      <t>Santo Domingo, Rep. Dom.</t>
    </r>
  </si>
  <si>
    <t>RESUMEN DE INVENTARIO</t>
  </si>
  <si>
    <t>JULIO 2022</t>
  </si>
  <si>
    <t>CONTEO AL 29/07/2022</t>
  </si>
  <si>
    <t xml:space="preserve">NO. </t>
  </si>
  <si>
    <t>AREA</t>
  </si>
  <si>
    <t>TOTAL</t>
  </si>
  <si>
    <t>ALMACEN ALIMENTOS Y BEBIDAS</t>
  </si>
  <si>
    <t>ALMACEN LIMPIEZA</t>
  </si>
  <si>
    <t>ALMACEN MATERIAL GASTABLE OFICINA</t>
  </si>
  <si>
    <t>ALMACEN DESECHABLES</t>
  </si>
  <si>
    <t>ALMACEN MEDICAMENTOS</t>
  </si>
  <si>
    <t>ALMACEN DE ACABADOS TEXTILES</t>
  </si>
  <si>
    <t>ALMACEN UTILES VARIOS</t>
  </si>
  <si>
    <t>ALMACEN ACTIVO FIJO</t>
  </si>
  <si>
    <t>____________________________________________________________</t>
  </si>
  <si>
    <t>ANA MARIA MATOS SUAREZ</t>
  </si>
  <si>
    <t>ENCARGADA DE SECCION ALMACEN Y SUMINISTROS</t>
  </si>
  <si>
    <t>AGOSTO  2022</t>
  </si>
  <si>
    <t>CONTEO AL 29/08/2022</t>
  </si>
  <si>
    <t>SEPTIEMBRE   2022</t>
  </si>
  <si>
    <t>CONTEO AL 30/09/2022</t>
  </si>
  <si>
    <t>**Consejo Nacional para la Niñez y la Adolescencia</t>
  </si>
  <si>
    <t>Santo Domingo, Rep. Dom.</t>
  </si>
  <si>
    <t>Inventario por Almacén: ALIMENTOS Y BEBIDAS</t>
  </si>
  <si>
    <t>CODIGO</t>
  </si>
  <si>
    <t>DESCRIPCION</t>
  </si>
  <si>
    <t>CONTEO 29/07/2022</t>
  </si>
  <si>
    <t>UNIDAD_DE_MEDIDA</t>
  </si>
  <si>
    <t>VALOR</t>
  </si>
  <si>
    <t>50151513-0002</t>
  </si>
  <si>
    <t xml:space="preserve">Aceite de Soya 128 onzas </t>
  </si>
  <si>
    <t>UNIDAD</t>
  </si>
  <si>
    <t>50151513-0001</t>
  </si>
  <si>
    <t>Aceite Verde Galón de 5 Libras</t>
  </si>
  <si>
    <t>50202301-0002</t>
  </si>
  <si>
    <t>Agua de consumo de botellas plàsticas</t>
  </si>
  <si>
    <t>50202301-0001</t>
  </si>
  <si>
    <t>Agua para consumo de bebe</t>
  </si>
  <si>
    <t>50221101-0001</t>
  </si>
  <si>
    <t xml:space="preserve">Arroz super selecto grado A de producción nacional  </t>
  </si>
  <si>
    <t>LIBRA</t>
  </si>
  <si>
    <t>50101542-0001</t>
  </si>
  <si>
    <t xml:space="preserve">Avena entera instantanea </t>
  </si>
  <si>
    <t>50171550-0003</t>
  </si>
  <si>
    <t>Azafran</t>
  </si>
  <si>
    <t>50161509-0001</t>
  </si>
  <si>
    <t xml:space="preserve">Azúcar Blanca </t>
  </si>
  <si>
    <t>50161509-0005</t>
  </si>
  <si>
    <t>Azucar crema (libras)</t>
  </si>
  <si>
    <t>50201706-0002</t>
  </si>
  <si>
    <t xml:space="preserve">Cafe en polvo fardo 20/1 (1 Libra)  </t>
  </si>
  <si>
    <t>PAQUETE 20/1</t>
  </si>
  <si>
    <t>50171550-0001</t>
  </si>
  <si>
    <t xml:space="preserve">Canelilla </t>
  </si>
  <si>
    <t>50111510-0001</t>
  </si>
  <si>
    <t xml:space="preserve">Carne de Res entera tipo Roti sin hueso fresca </t>
  </si>
  <si>
    <t>50111510-0002</t>
  </si>
  <si>
    <t xml:space="preserve">Carne de res molida fresca </t>
  </si>
  <si>
    <t>50112001-0001</t>
  </si>
  <si>
    <t>Carnes de hamburguesa</t>
  </si>
  <si>
    <t>PAQUETE 4/1</t>
  </si>
  <si>
    <t>50161511-0001</t>
  </si>
  <si>
    <t>Chocolate o cocoa Frascos de 1 Libras</t>
  </si>
  <si>
    <t>50112001-0005</t>
  </si>
  <si>
    <t xml:space="preserve">Chuleta de cerdo fresca rebanada   </t>
  </si>
  <si>
    <t>50221102-0002</t>
  </si>
  <si>
    <t>Crema de Trigo con Hierro y Vitaminas (HARINA DE NEGRITO))</t>
  </si>
  <si>
    <t>CAJA 50/1</t>
  </si>
  <si>
    <t>50221201-0004</t>
  </si>
  <si>
    <t>Fecula de maiz 425 gr</t>
  </si>
  <si>
    <t>42231804-0002</t>
  </si>
  <si>
    <t>Formula Infantil asociado con el Reflujo 375 gm a 400 gm</t>
  </si>
  <si>
    <t>42231802-0009</t>
  </si>
  <si>
    <t xml:space="preserve">Fórmula infantil totalmente hidrolizada para niños de 0 a 12 meses 454 grs  </t>
  </si>
  <si>
    <t>42231802-0014</t>
  </si>
  <si>
    <t>Formula Lactante para Bebés Prematuros 24 Calorias Liquidas + Acido Graso de Cadena Larga</t>
  </si>
  <si>
    <t>50131702-0001</t>
  </si>
  <si>
    <t xml:space="preserve">Formula lactea completa en polvo 2,200 gr </t>
  </si>
  <si>
    <t>42231802-0023</t>
  </si>
  <si>
    <t>Formula Láctea de 0-6 meses  caja 12/1</t>
  </si>
  <si>
    <t>CAJA 12/1</t>
  </si>
  <si>
    <t>50181905-0003</t>
  </si>
  <si>
    <t xml:space="preserve">Galletas dulce  </t>
  </si>
  <si>
    <t>50181903-0001</t>
  </si>
  <si>
    <t>Galletas saladas</t>
  </si>
  <si>
    <t>50101543-0006</t>
  </si>
  <si>
    <t>Garbanzos enlatados 15 onz</t>
  </si>
  <si>
    <t>50192404-0001</t>
  </si>
  <si>
    <t>Gelatinas de diferentes sabores. Paq. 48/1</t>
  </si>
  <si>
    <t>PAQ.</t>
  </si>
  <si>
    <t>50101543-0008</t>
  </si>
  <si>
    <t>Habichuela Negra de Produción Nacional</t>
  </si>
  <si>
    <t>50101543-0003</t>
  </si>
  <si>
    <t>Habichuelas negras enlatadas 15 onzas</t>
  </si>
  <si>
    <t>50101538-0048</t>
  </si>
  <si>
    <t>Habichuelas rojas de producción nacional</t>
  </si>
  <si>
    <t>50101543-0002</t>
  </si>
  <si>
    <t>Habichuelas rojas enlatadas 15 onzas</t>
  </si>
  <si>
    <t>50221201-0005</t>
  </si>
  <si>
    <t>Harina de maiz 397 gr (1Libras)</t>
  </si>
  <si>
    <t>50101542-0002</t>
  </si>
  <si>
    <t>Harina de trigo paquete de 5 libras</t>
  </si>
  <si>
    <t>50192112-0001</t>
  </si>
  <si>
    <t>Hojuelas de Maíz Fundas de 5 lbrs. (Corn flakes)</t>
  </si>
  <si>
    <t>Fundas</t>
  </si>
  <si>
    <t>50131606-0001</t>
  </si>
  <si>
    <t xml:space="preserve">Huevo fresco 30/1 </t>
  </si>
  <si>
    <t>50193002-0001</t>
  </si>
  <si>
    <t>Jugos de diferentes sabores paq. 27/1</t>
  </si>
  <si>
    <t>CAJA 27/1</t>
  </si>
  <si>
    <t>50171831-0012</t>
  </si>
  <si>
    <t>Ketchup con aplicador 14 oz.</t>
  </si>
  <si>
    <t>50131701-0001</t>
  </si>
  <si>
    <t>Leche (Litro)</t>
  </si>
  <si>
    <t>50171830-0001</t>
  </si>
  <si>
    <t>Leche de Coco</t>
  </si>
  <si>
    <t>50171550-0011</t>
  </si>
  <si>
    <t>Limoncillo (Hoja) paquete</t>
  </si>
  <si>
    <t>50112001-0009</t>
  </si>
  <si>
    <t>Longaniza</t>
  </si>
  <si>
    <t>50101717-0002</t>
  </si>
  <si>
    <t>Maìz dulce enlatado 15 onz</t>
  </si>
  <si>
    <t>50192402-0001</t>
  </si>
  <si>
    <t>Mantequilla de maní de 1 Libras</t>
  </si>
  <si>
    <t>CAJA 6/1</t>
  </si>
  <si>
    <t>50192401-0002</t>
  </si>
  <si>
    <t xml:space="preserve">Mermeladas frascos diferentes sabores 16 oz (Fresa, piña, guayaba) </t>
  </si>
  <si>
    <t>50171831-0001</t>
  </si>
  <si>
    <t>Mostaza frasco de 16 oz.</t>
  </si>
  <si>
    <t>50171550-0005</t>
  </si>
  <si>
    <t>Oregano entero</t>
  </si>
  <si>
    <t>50101634-0009</t>
  </si>
  <si>
    <t xml:space="preserve">Pasa sin semilla </t>
  </si>
  <si>
    <t>50171831-0007</t>
  </si>
  <si>
    <t>Pasta de tomate de 1 Kilo</t>
  </si>
  <si>
    <t>50192902-0002</t>
  </si>
  <si>
    <t xml:space="preserve">Pasta natural estable sin refrigerar (Espaguetis) paquere de 1 libra  </t>
  </si>
  <si>
    <t>50192902-0004</t>
  </si>
  <si>
    <t xml:space="preserve">Pasta natural estable sin refrigerar (Lasagna) Paquete de 1 libra </t>
  </si>
  <si>
    <t>50192902-0008</t>
  </si>
  <si>
    <t>Pasta natural S/ refrigerar (Mostachones)</t>
  </si>
  <si>
    <t>50111510-0005</t>
  </si>
  <si>
    <t xml:space="preserve">Pechugas de Pollo </t>
  </si>
  <si>
    <t>50121538-0001</t>
  </si>
  <si>
    <t xml:space="preserve">Pescado seco procesado (Bacalao) </t>
  </si>
  <si>
    <t>50101543-0007</t>
  </si>
  <si>
    <t>Petit pois enlatados 15 onz</t>
  </si>
  <si>
    <t>50111510-0007</t>
  </si>
  <si>
    <t>Pollo entero congelado sin equipaje</t>
  </si>
  <si>
    <t>50101538-0038</t>
  </si>
  <si>
    <t xml:space="preserve">Puerro (Paquete de 2 libras)  </t>
  </si>
  <si>
    <t>50131802-0003</t>
  </si>
  <si>
    <t xml:space="preserve">Queso tipo Cheddar </t>
  </si>
  <si>
    <t>50131802-0001</t>
  </si>
  <si>
    <t xml:space="preserve">Queso tipo danes de producción nacional  </t>
  </si>
  <si>
    <t>50131802-0002</t>
  </si>
  <si>
    <t>Queso tipo mozzarella</t>
  </si>
  <si>
    <t>50221001-0001</t>
  </si>
  <si>
    <t>Raciones Alimenticias</t>
  </si>
  <si>
    <t>50171551-0001</t>
  </si>
  <si>
    <t xml:space="preserve">Sal molida yodada de 1 libra  </t>
  </si>
  <si>
    <t>50112001-0003</t>
  </si>
  <si>
    <t xml:space="preserve">Salami producción nacional </t>
  </si>
  <si>
    <t>50171831-0008</t>
  </si>
  <si>
    <t>Salsa china 128 onzas</t>
  </si>
  <si>
    <t>50171831-0006</t>
  </si>
  <si>
    <t xml:space="preserve">Salsa inglesa de 128 onza </t>
  </si>
  <si>
    <t>50171831-0015</t>
  </si>
  <si>
    <t>Salsa Picante Frasco de 5 oz.</t>
  </si>
  <si>
    <t>FRASCO</t>
  </si>
  <si>
    <t>42231804-0003</t>
  </si>
  <si>
    <t>Suplemento alimenticio para diabeticos de 8 oz.</t>
  </si>
  <si>
    <t>42231801-0002</t>
  </si>
  <si>
    <t xml:space="preserve">Suplemento alimenticio para jóvenes y adultos en polvo 400 gr (Vainilla, fresa y Chocolate ) </t>
  </si>
  <si>
    <t>42231802-0004</t>
  </si>
  <si>
    <t xml:space="preserve">Suplemento alimenticio para niños 3 años en adelante en polvo 400 gr (Vainilla, fresa y chocolate) </t>
  </si>
  <si>
    <t>50202307-0001</t>
  </si>
  <si>
    <t xml:space="preserve">Suplemento para diabetico de 8 onzas </t>
  </si>
  <si>
    <t>50192603-0001</t>
  </si>
  <si>
    <t>Tortillas suaves de trigo</t>
  </si>
  <si>
    <t>PAQUETE 10/1</t>
  </si>
  <si>
    <t>50171550-0012</t>
  </si>
  <si>
    <t>Vainilla Blanca de 128 oz.</t>
  </si>
  <si>
    <t>50202203-0001</t>
  </si>
  <si>
    <t>Vino blanco</t>
  </si>
  <si>
    <t>50202203-0004</t>
  </si>
  <si>
    <t>Vino Blanco Seco</t>
  </si>
  <si>
    <t>50202203-0002</t>
  </si>
  <si>
    <t>Vino Tinto para cocinar</t>
  </si>
  <si>
    <t>50202203-0003</t>
  </si>
  <si>
    <t>Vino Tinto Seco</t>
  </si>
  <si>
    <t>50192303-0001</t>
  </si>
  <si>
    <t>Yogur Galon</t>
  </si>
  <si>
    <t>AGOSTO 2022</t>
  </si>
  <si>
    <t>CONTEO 29/08/2022</t>
  </si>
  <si>
    <t>50101538-0003</t>
  </si>
  <si>
    <t xml:space="preserve">Ajíes morrones (Amarillo)  </t>
  </si>
  <si>
    <t>50101538-0002</t>
  </si>
  <si>
    <t xml:space="preserve">Ajíes morrones (Rojo)  </t>
  </si>
  <si>
    <t>50101538-0049</t>
  </si>
  <si>
    <t>Ajies verdes tipo cubanela</t>
  </si>
  <si>
    <t>50101538-0009</t>
  </si>
  <si>
    <t xml:space="preserve">Ajo selecto producción nacional </t>
  </si>
  <si>
    <t>50101538-0010</t>
  </si>
  <si>
    <t xml:space="preserve">Apio fresco </t>
  </si>
  <si>
    <t>50221101-0006</t>
  </si>
  <si>
    <t>Avena entera instantanea 650 a 680 gramos</t>
  </si>
  <si>
    <t>50161509-0004</t>
  </si>
  <si>
    <t xml:space="preserve">Azúcar Crema ( Libras) </t>
  </si>
  <si>
    <t>50182001-0001</t>
  </si>
  <si>
    <t>Bizcocho paquete 6/1</t>
  </si>
  <si>
    <t>PAQUETE 6/1</t>
  </si>
  <si>
    <t>50101538-0011</t>
  </si>
  <si>
    <t xml:space="preserve">Brócoli </t>
  </si>
  <si>
    <t>50111510-0003</t>
  </si>
  <si>
    <t xml:space="preserve">Carne de cerdo para guisar sin hueso </t>
  </si>
  <si>
    <t>50111510-0008</t>
  </si>
  <si>
    <t>Carne Filete de Cerdo</t>
  </si>
  <si>
    <t>50101538-0023</t>
  </si>
  <si>
    <t xml:space="preserve">Cebolla roja producción nacional   </t>
  </si>
  <si>
    <t>50221201-0002</t>
  </si>
  <si>
    <t xml:space="preserve">Cereal de tres cereales latas 270 gr </t>
  </si>
  <si>
    <t>Formula Láctea de 6-12 meses  caja 12/1</t>
  </si>
  <si>
    <t>42231801-0003</t>
  </si>
  <si>
    <t>Fórmula Láctea deslactosada 900 gr</t>
  </si>
  <si>
    <t>50193001-0007</t>
  </si>
  <si>
    <t>Formula lactea para niños de 0 a 12 meses libre de aceite de palma 850 gramos</t>
  </si>
  <si>
    <t>42231802-0025</t>
  </si>
  <si>
    <t xml:space="preserve">Formula lactea para niños de 12 a 24 meses libre de aciete de palma </t>
  </si>
  <si>
    <t>50181909-0001</t>
  </si>
  <si>
    <t>Galletas de soda</t>
  </si>
  <si>
    <t>CAJA 20/1</t>
  </si>
  <si>
    <t>CAJA 18/1</t>
  </si>
  <si>
    <t>50101543-0004</t>
  </si>
  <si>
    <t xml:space="preserve">Guandules verdes enlatados 15 onz </t>
  </si>
  <si>
    <t>50101538-0040</t>
  </si>
  <si>
    <t xml:space="preserve">Habichuelas blancas de producción nacional  </t>
  </si>
  <si>
    <t>50112001-0002</t>
  </si>
  <si>
    <t xml:space="preserve">Jamón cocido de producción nacional </t>
  </si>
  <si>
    <t>50192703-0001</t>
  </si>
  <si>
    <t>Kit de alimentos</t>
  </si>
  <si>
    <t>50112001-0008</t>
  </si>
  <si>
    <t>Lacon Rebanado</t>
  </si>
  <si>
    <t>50101538-0032</t>
  </si>
  <si>
    <t xml:space="preserve">Lechuga Romana </t>
  </si>
  <si>
    <t>50101543-0005</t>
  </si>
  <si>
    <t>Lentejas de produccion nacional</t>
  </si>
  <si>
    <t>50101634-0006</t>
  </si>
  <si>
    <t xml:space="preserve">Limones Agrios   </t>
  </si>
  <si>
    <t>50131703-0002</t>
  </si>
  <si>
    <t xml:space="preserve">Mantequilla de barrita 113 gr </t>
  </si>
  <si>
    <t>50131703-0001</t>
  </si>
  <si>
    <t xml:space="preserve">Mantequilla pura de leche 1 lb   </t>
  </si>
  <si>
    <t>50181901-0003</t>
  </si>
  <si>
    <t>Pan Fresco sobao</t>
  </si>
  <si>
    <t>50192603-0004</t>
  </si>
  <si>
    <t xml:space="preserve">Papas precocidas para freir </t>
  </si>
  <si>
    <t>50101538-0019</t>
  </si>
  <si>
    <t xml:space="preserve">Pepinos  </t>
  </si>
  <si>
    <t>50101538-0018</t>
  </si>
  <si>
    <t xml:space="preserve">Remolachas </t>
  </si>
  <si>
    <t xml:space="preserve">Sal molida de 1 libra  </t>
  </si>
  <si>
    <t>50112001-0006</t>
  </si>
  <si>
    <t xml:space="preserve">Salchichas de diametro para Hot Dog </t>
  </si>
  <si>
    <t>50101538-0025</t>
  </si>
  <si>
    <t xml:space="preserve">Tayota </t>
  </si>
  <si>
    <t>50112002-0001</t>
  </si>
  <si>
    <t>Tocineta</t>
  </si>
  <si>
    <t>50101538-0007</t>
  </si>
  <si>
    <t xml:space="preserve">Tomate ensalada </t>
  </si>
  <si>
    <t>50171708-0001</t>
  </si>
  <si>
    <t>Vino de Cocinar (tinto) 700ml</t>
  </si>
  <si>
    <t>50101538-0017</t>
  </si>
  <si>
    <t xml:space="preserve">Zanahorias  </t>
  </si>
  <si>
    <t>SEPTIEMBRE 2022</t>
  </si>
  <si>
    <t>CONTEO 30/9/2022</t>
  </si>
  <si>
    <t>50101538-0004</t>
  </si>
  <si>
    <t xml:space="preserve">Ajíes morrones (Mamey) </t>
  </si>
  <si>
    <t>50101538-0039</t>
  </si>
  <si>
    <t xml:space="preserve">Arvejas de produccion nacional </t>
  </si>
  <si>
    <t>50101538-0046</t>
  </si>
  <si>
    <t>Berenjena selecta produccion nacional</t>
  </si>
  <si>
    <t>50221101-0004</t>
  </si>
  <si>
    <t>Cereal de Arroz en Latas 270gr.</t>
  </si>
  <si>
    <t>CAJA 24/1</t>
  </si>
  <si>
    <t>50101538-0030</t>
  </si>
  <si>
    <t xml:space="preserve">Coliflor   </t>
  </si>
  <si>
    <t>50201714-0001</t>
  </si>
  <si>
    <t xml:space="preserve">Cremora </t>
  </si>
  <si>
    <t>Fórmula Láctea deslactosada en polvo 800 gr</t>
  </si>
  <si>
    <t xml:space="preserve">Formula láctea entera en polvo 2,200 gr </t>
  </si>
  <si>
    <t>42231802-0007</t>
  </si>
  <si>
    <t>Fórmula láctea para niños de 0 a 6 meses, libre de aceite de palma de 350 gr a 900 gr</t>
  </si>
  <si>
    <t>50202304-0004</t>
  </si>
  <si>
    <t>Jugo de Naranja estable de 1/2 galón 64 Onzas</t>
  </si>
  <si>
    <t>1/2 GALON</t>
  </si>
  <si>
    <t>50131702-0005</t>
  </si>
  <si>
    <t>Leche Evaporada Liquida</t>
  </si>
  <si>
    <t>50101634-0005</t>
  </si>
  <si>
    <t xml:space="preserve">Melón </t>
  </si>
  <si>
    <t>50181901-0001</t>
  </si>
  <si>
    <t xml:space="preserve">Pan fresco para hamburguesa 8/1 </t>
  </si>
  <si>
    <t>PAQUETE 8/1</t>
  </si>
  <si>
    <t>50101634-0013</t>
  </si>
  <si>
    <t xml:space="preserve">Plátanos Verdes </t>
  </si>
  <si>
    <t>50101538-0021</t>
  </si>
  <si>
    <t xml:space="preserve">Repollo Morado  </t>
  </si>
  <si>
    <t>50112001-0004</t>
  </si>
  <si>
    <t xml:space="preserve">Salchicha en lata de 5 onzas </t>
  </si>
  <si>
    <t>42231801-0001</t>
  </si>
  <si>
    <t xml:space="preserve">Suplemento alimenticio para Jóvenes y adultos liquido 8 onzas (Vainilla, fresa y chocolate)   </t>
  </si>
  <si>
    <t>42231802-0003</t>
  </si>
  <si>
    <t xml:space="preserve">Suplemento alimenticio para niños 3 años en adelante liquido 8 onzas (Vainilla, fresa y chocolate) </t>
  </si>
  <si>
    <t>50101634-0004</t>
  </si>
  <si>
    <t xml:space="preserve">Tamarindo (Paquetes de 1 libra)  </t>
  </si>
  <si>
    <t>50121538-0003</t>
  </si>
  <si>
    <t xml:space="preserve">Tuna en trozos aceite vegetal 140 gramos </t>
  </si>
  <si>
    <t>50121538-0004</t>
  </si>
  <si>
    <t xml:space="preserve">Tuna en trozos en agua 140 gramos  </t>
  </si>
  <si>
    <t>50101538-0006</t>
  </si>
  <si>
    <t xml:space="preserve">Verdura Fresca (Paquetes 2 lbs) </t>
  </si>
  <si>
    <t>Inventario por Almacén: LIMPIEZA</t>
  </si>
  <si>
    <t>47131807-0001</t>
  </si>
  <si>
    <t xml:space="preserve">Àcido Clorhìdrico (Decalin) </t>
  </si>
  <si>
    <t>GALON</t>
  </si>
  <si>
    <t>47131831-0001</t>
  </si>
  <si>
    <t>Àcido Muriàtico</t>
  </si>
  <si>
    <t>47131816-0001</t>
  </si>
  <si>
    <t xml:space="preserve">Ambientador de Diferentes Aromas en Spray </t>
  </si>
  <si>
    <t>51171504-0003</t>
  </si>
  <si>
    <t>Bicarbonato de Sodio de 16 onzas</t>
  </si>
  <si>
    <t>47131601-0003</t>
  </si>
  <si>
    <t>Brillo</t>
  </si>
  <si>
    <t>47131602-0001</t>
  </si>
  <si>
    <t xml:space="preserve">Brillo Fino </t>
  </si>
  <si>
    <t>47131602-0002</t>
  </si>
  <si>
    <t xml:space="preserve">Brillo Grueso </t>
  </si>
  <si>
    <t>PAQUETE 36/1</t>
  </si>
  <si>
    <t>27111907-0001</t>
  </si>
  <si>
    <t>Cepillo de Alambre</t>
  </si>
  <si>
    <t>47131605-0001</t>
  </si>
  <si>
    <t xml:space="preserve">Cepillo de Pared </t>
  </si>
  <si>
    <t>53131503-0002</t>
  </si>
  <si>
    <t>Cepillo Dental para Adulto con Cerdas Pulidoras</t>
  </si>
  <si>
    <t>53131503-0001</t>
  </si>
  <si>
    <t xml:space="preserve">Cepillo Dental para niños con Celdas Pulidoras </t>
  </si>
  <si>
    <t>47131807-0002</t>
  </si>
  <si>
    <t>Cloro diluido al 12%</t>
  </si>
  <si>
    <t>47121804-0001</t>
  </si>
  <si>
    <t>Cubeta de limpieza standar</t>
  </si>
  <si>
    <t>47131821-0001</t>
  </si>
  <si>
    <t>Desgrasante Liquido</t>
  </si>
  <si>
    <t>47131805-0012</t>
  </si>
  <si>
    <t>Desinfectante Liquido</t>
  </si>
  <si>
    <t>53131606-0002</t>
  </si>
  <si>
    <t xml:space="preserve">Desodorante deporte sin Olor </t>
  </si>
  <si>
    <t>53131606-0001</t>
  </si>
  <si>
    <t>Desodorante en Roll on Antitranspirante 2.6oz</t>
  </si>
  <si>
    <t>47131805-0002</t>
  </si>
  <si>
    <t xml:space="preserve">Detergente en Polvo </t>
  </si>
  <si>
    <t>42295459-0002</t>
  </si>
  <si>
    <t>Dispensadores de Jabón o Loción</t>
  </si>
  <si>
    <t>53131501-0001</t>
  </si>
  <si>
    <t xml:space="preserve">Enjuague Bucal Sin Alcohol </t>
  </si>
  <si>
    <t>47131604-0001</t>
  </si>
  <si>
    <t xml:space="preserve">Escobas de Techo </t>
  </si>
  <si>
    <t>52151631-0001</t>
  </si>
  <si>
    <t xml:space="preserve">Escobilla para Biberones </t>
  </si>
  <si>
    <t>47131605-0002</t>
  </si>
  <si>
    <t>Escobillon de Baño</t>
  </si>
  <si>
    <t>40141702-0003</t>
  </si>
  <si>
    <t>Frasco atomizador para alcohol</t>
  </si>
  <si>
    <t>47121701-0002</t>
  </si>
  <si>
    <t xml:space="preserve">Fundas para Basura (25*54) </t>
  </si>
  <si>
    <t>47121701-0003</t>
  </si>
  <si>
    <t xml:space="preserve">Fundas para Basura (28*35) </t>
  </si>
  <si>
    <t>PAQUETE 15/1</t>
  </si>
  <si>
    <t>47121701-0001</t>
  </si>
  <si>
    <t xml:space="preserve">Fundas para Basura Blanca (17*22) </t>
  </si>
  <si>
    <t>PAQUETE 25/1</t>
  </si>
  <si>
    <t>53131602-0005</t>
  </si>
  <si>
    <t>Gotas para el pelo 4 Onz</t>
  </si>
  <si>
    <t>Insecticida en spray</t>
  </si>
  <si>
    <t>47131805-0004</t>
  </si>
  <si>
    <t>Jabon lìquido para las Manos 128OZ</t>
  </si>
  <si>
    <t>53131608-0001</t>
  </si>
  <si>
    <t xml:space="preserve">Jabones de Baño </t>
  </si>
  <si>
    <t>47131810-0001</t>
  </si>
  <si>
    <t xml:space="preserve">Lavaplatos con Ingrediente Activo Biodegradable </t>
  </si>
  <si>
    <t>47131805-0016</t>
  </si>
  <si>
    <t>Limpiador de Cristal en Spray</t>
  </si>
  <si>
    <t>47131806-0001</t>
  </si>
  <si>
    <t xml:space="preserve">Limpiador de Madera en Spray </t>
  </si>
  <si>
    <t>47131803-0002</t>
  </si>
  <si>
    <t>Limpiador Desinfectante en espuma y Aroma</t>
  </si>
  <si>
    <t>47131805-0001</t>
  </si>
  <si>
    <t xml:space="preserve">Limpiador en polvo </t>
  </si>
  <si>
    <t>47131805-0010</t>
  </si>
  <si>
    <t xml:space="preserve">Limpiador para Cristal </t>
  </si>
  <si>
    <t>47131611-0001</t>
  </si>
  <si>
    <t xml:space="preserve">Pala para Recoger Basura </t>
  </si>
  <si>
    <t>14111701-0002</t>
  </si>
  <si>
    <t>Paños limpiadores desechables Paq. 80/1</t>
  </si>
  <si>
    <t>14111704-0001</t>
  </si>
  <si>
    <t>Papel Higienico</t>
  </si>
  <si>
    <t>FARDO 24/1</t>
  </si>
  <si>
    <t>53131502-0001</t>
  </si>
  <si>
    <t xml:space="preserve">Pasta Dental Anticaries con Fluor (100 Ml) </t>
  </si>
  <si>
    <t>53131602-0001</t>
  </si>
  <si>
    <t xml:space="preserve">Peine para el Pelo </t>
  </si>
  <si>
    <t>10191509-0002</t>
  </si>
  <si>
    <t>Repente en spray de 6 onzas</t>
  </si>
  <si>
    <t>53131628-0007</t>
  </si>
  <si>
    <t>Shampoo Skala Bomba de Vitamina 11oz</t>
  </si>
  <si>
    <t>53131628-0006</t>
  </si>
  <si>
    <t>Shampoo skala chocolate 11oz</t>
  </si>
  <si>
    <t>53131628-0008</t>
  </si>
  <si>
    <t>Shampoo skala Chocolate de 1/2 Galón</t>
  </si>
  <si>
    <t>53131628-0005</t>
  </si>
  <si>
    <t>Shampoo Skala Maiz Liso 11oz</t>
  </si>
  <si>
    <t>47131618-0001</t>
  </si>
  <si>
    <t>Suapers con su palo</t>
  </si>
  <si>
    <t>47131805-0008</t>
  </si>
  <si>
    <t>Suavizante para ropa</t>
  </si>
  <si>
    <t>53131614-0001</t>
  </si>
  <si>
    <t>Talco para Bebe</t>
  </si>
  <si>
    <t>10191509-0003</t>
  </si>
  <si>
    <t>Tiza para Cucarachas</t>
  </si>
  <si>
    <t>53131624-0002</t>
  </si>
  <si>
    <t>Toalla Desechable</t>
  </si>
  <si>
    <t>53131615-0001</t>
  </si>
  <si>
    <t>Toalla Sanitaria para adolescente</t>
  </si>
  <si>
    <t>PAQUETE 12/1</t>
  </si>
  <si>
    <t>53131628-0004</t>
  </si>
  <si>
    <t>Tratamiento Megamix 16oz</t>
  </si>
  <si>
    <t>53131628-0009</t>
  </si>
  <si>
    <t>Tratamiento skala Leche Vegetal de 1 kilo</t>
  </si>
  <si>
    <t>10191609-0002</t>
  </si>
  <si>
    <t>47131803-0003</t>
  </si>
  <si>
    <t>Jabon Liquido de Cuaba</t>
  </si>
  <si>
    <t>53131608-0004</t>
  </si>
  <si>
    <t>Jabon para bebe 140 gr</t>
  </si>
  <si>
    <t>CONTEO 30/09/2022</t>
  </si>
  <si>
    <t>47131602-0003</t>
  </si>
  <si>
    <t>53131607-0003</t>
  </si>
  <si>
    <t>Crema para Bebe</t>
  </si>
  <si>
    <t>53131607-0001</t>
  </si>
  <si>
    <t>Crema para el Cuerpo Avena</t>
  </si>
  <si>
    <t>53131602-0003</t>
  </si>
  <si>
    <t>Grasa para el Pelo con Olor (gotitas)</t>
  </si>
  <si>
    <t>53131602-0008</t>
  </si>
  <si>
    <t>Gelatina sin alcohol para el pelo.</t>
  </si>
  <si>
    <t>Isecticida en Spray de uso domético</t>
  </si>
  <si>
    <t>Jabòn Lìquido de Cuaba</t>
  </si>
  <si>
    <t>49121508-0001</t>
  </si>
  <si>
    <t xml:space="preserve">Mosquitero </t>
  </si>
  <si>
    <t>53131502-0002</t>
  </si>
  <si>
    <t xml:space="preserve">Pasta Dental (50 Ml) </t>
  </si>
  <si>
    <t>53131603-0001</t>
  </si>
  <si>
    <t xml:space="preserve">Rasuradora Cabeza Fija </t>
  </si>
  <si>
    <t>53131607-0006</t>
  </si>
  <si>
    <t>Repelente</t>
  </si>
  <si>
    <t>52121704-0001</t>
  </si>
  <si>
    <t>Toalla de limpiar</t>
  </si>
  <si>
    <t>52152102-0001</t>
  </si>
  <si>
    <t>Vasos de plastico 16oz</t>
  </si>
  <si>
    <t>Inventario por Almacén: MATERIAL GASTABLE DE OFICINA</t>
  </si>
  <si>
    <t>44103103-0053</t>
  </si>
  <si>
    <t>Black CF310A</t>
  </si>
  <si>
    <t>14111531-0003</t>
  </si>
  <si>
    <t>Blocs o Cuadernos de Papel (Libretas Rayadas Grandes 8 1/2 * 11)</t>
  </si>
  <si>
    <t>14111531-0002</t>
  </si>
  <si>
    <t>Blocs o Cuadernos de Papel (Libretas Rayadas Pequeñas)</t>
  </si>
  <si>
    <t>14111531-0001</t>
  </si>
  <si>
    <t>Blocs o Cuadernos de Papel (Mascotas Cocidas)</t>
  </si>
  <si>
    <t>44111909-0001</t>
  </si>
  <si>
    <t>Borradores para Pizarra</t>
  </si>
  <si>
    <t>44101803-0002</t>
  </si>
  <si>
    <t>Calculadora portátil Manual</t>
  </si>
  <si>
    <t>14111513-0004</t>
  </si>
  <si>
    <t>Caligrafia Dominicana #1</t>
  </si>
  <si>
    <t>14111513-0008</t>
  </si>
  <si>
    <t>Caligrafia Dominicana #5</t>
  </si>
  <si>
    <t>14111513-0009</t>
  </si>
  <si>
    <t>Caligrafia Dominicana #6</t>
  </si>
  <si>
    <t>44122003-0003</t>
  </si>
  <si>
    <t>Carpeta para Archivo 1'</t>
  </si>
  <si>
    <t>44122003-0002</t>
  </si>
  <si>
    <t>Carpeta para Archivo 1' 1/2</t>
  </si>
  <si>
    <t>44122003-0004</t>
  </si>
  <si>
    <t>Carpeta para Archivo 2'</t>
  </si>
  <si>
    <t>44122003-0001</t>
  </si>
  <si>
    <t>Carpetas de Tres Hoyos 3"</t>
  </si>
  <si>
    <t>44122003-0007</t>
  </si>
  <si>
    <t>Carpetas en Piel con Zipper</t>
  </si>
  <si>
    <t>44122003-0006</t>
  </si>
  <si>
    <t>Carpetas Plastícas Tipo Maletin 81/2 x 11 con Logo</t>
  </si>
  <si>
    <t>44122003-0005</t>
  </si>
  <si>
    <t>Carpetas Timbradas</t>
  </si>
  <si>
    <t>44103103-0057</t>
  </si>
  <si>
    <t>Cartucho HP 15 negro</t>
  </si>
  <si>
    <t>44103103-0032</t>
  </si>
  <si>
    <t>Cartucho HP 17 Color</t>
  </si>
  <si>
    <t>43202001-0001</t>
  </si>
  <si>
    <t>CD en Blanco con Carátula</t>
  </si>
  <si>
    <t>44121622-0001</t>
  </si>
  <si>
    <t>Cera para Contar</t>
  </si>
  <si>
    <t>44122106-0001</t>
  </si>
  <si>
    <t>Chinchetas Colores Surtidos 100/1</t>
  </si>
  <si>
    <t>31201505-0001</t>
  </si>
  <si>
    <t>Cinta Adhesiva Doble Cara 1" * 60</t>
  </si>
  <si>
    <t>31201512-0001</t>
  </si>
  <si>
    <t>Cinta Adhesiva Transparente 2" * 150m</t>
  </si>
  <si>
    <t>44103112-0003</t>
  </si>
  <si>
    <t>Cinta Epson FX-890</t>
  </si>
  <si>
    <t>44102606-0001</t>
  </si>
  <si>
    <t>Cinta para Maquina de Escribir</t>
  </si>
  <si>
    <t>14111515-0002</t>
  </si>
  <si>
    <t>Cinta para Maquina Sumadora</t>
  </si>
  <si>
    <t>44103112-0002</t>
  </si>
  <si>
    <t>Cinta ZC300 para Impresora</t>
  </si>
  <si>
    <t>44111611-0001</t>
  </si>
  <si>
    <t>Clip Billetero de 25mm 12/1</t>
  </si>
  <si>
    <t>44122104-0003</t>
  </si>
  <si>
    <t>Clips de Carpeta (Billeteros) 19mm 12/1</t>
  </si>
  <si>
    <t>44121628-0004</t>
  </si>
  <si>
    <t>Clips de papel de 50mm caja 100/1</t>
  </si>
  <si>
    <t>CAJA 100/1</t>
  </si>
  <si>
    <t>44122104-0001</t>
  </si>
  <si>
    <t>Clips para Papel 32mm 100/1</t>
  </si>
  <si>
    <t>44121628-0001</t>
  </si>
  <si>
    <t>Contenedores o Dispensadores de Lápices (Porta Lápices)</t>
  </si>
  <si>
    <t>44121802-0001</t>
  </si>
  <si>
    <t>Corrector Liquido 9ml</t>
  </si>
  <si>
    <t>44121709-0001</t>
  </si>
  <si>
    <t>Crayolas</t>
  </si>
  <si>
    <t>14111511-0005</t>
  </si>
  <si>
    <t>Cuaderno de Espiral (Catedras)</t>
  </si>
  <si>
    <t>14111511-0001</t>
  </si>
  <si>
    <t>Cuadernos sin Lineas para dibujo</t>
  </si>
  <si>
    <t>44103502-0001</t>
  </si>
  <si>
    <t>Cubiertas de Encuadernación</t>
  </si>
  <si>
    <t>45101501-0001</t>
  </si>
  <si>
    <t>Datacard 535000-003</t>
  </si>
  <si>
    <t>44121628-0002</t>
  </si>
  <si>
    <t>Dispensadores de Clips (porta clips)</t>
  </si>
  <si>
    <t>44103109-0001</t>
  </si>
  <si>
    <t>Drum Hp 828 (CF358A)</t>
  </si>
  <si>
    <t>44103103-0027</t>
  </si>
  <si>
    <t>Drum HP 828A (CF359A)</t>
  </si>
  <si>
    <t>44103103-0028</t>
  </si>
  <si>
    <t>Drum HP 828A (CF364A)</t>
  </si>
  <si>
    <t>44103103-0029</t>
  </si>
  <si>
    <t>Drum HP 828A (CF365A)</t>
  </si>
  <si>
    <t>43202003-0001</t>
  </si>
  <si>
    <t>DVD en Blanco con Carátula</t>
  </si>
  <si>
    <t>31201610-0003</t>
  </si>
  <si>
    <t>Ega Escolar de 8 Onzas</t>
  </si>
  <si>
    <t>44103504-0005</t>
  </si>
  <si>
    <t>Espirales Continuos 3/4</t>
  </si>
  <si>
    <t>44103504-0006</t>
  </si>
  <si>
    <t>Espirales Continuos 5/16</t>
  </si>
  <si>
    <t>44103504-0008</t>
  </si>
  <si>
    <t>Espirles Continuos 14mm</t>
  </si>
  <si>
    <t>44103504-0007</t>
  </si>
  <si>
    <t>Espirles Continuos 16mm</t>
  </si>
  <si>
    <t>44103504-0009</t>
  </si>
  <si>
    <t>Espirles Continuos 18mm</t>
  </si>
  <si>
    <t>55121606-0002</t>
  </si>
  <si>
    <t>Etiquetas pa CD/DVD (Label) 100/1</t>
  </si>
  <si>
    <t>44121701-0006</t>
  </si>
  <si>
    <t>Felpa Negra</t>
  </si>
  <si>
    <t>44121701-0005</t>
  </si>
  <si>
    <t>Felpa Roja</t>
  </si>
  <si>
    <t>14111519-0002</t>
  </si>
  <si>
    <t xml:space="preserve">Fichas Blancas 3 * 5 </t>
  </si>
  <si>
    <t>14111610-0004</t>
  </si>
  <si>
    <t>Foami paquete 25/1</t>
  </si>
  <si>
    <t>44122011-0013</t>
  </si>
  <si>
    <t>Folder Bolsillo Naranja</t>
  </si>
  <si>
    <t>44122011-0009</t>
  </si>
  <si>
    <t>Folder Manila 8 1/2 * 14</t>
  </si>
  <si>
    <t>44122011-0004</t>
  </si>
  <si>
    <t>Folders de 5 Particiones Azul</t>
  </si>
  <si>
    <t>44122011-0010</t>
  </si>
  <si>
    <t>Folders de Bolsillo Blanco 8 1/2 x11</t>
  </si>
  <si>
    <t>44122011-0008</t>
  </si>
  <si>
    <t>Folders Manila 8 1/2 * 13</t>
  </si>
  <si>
    <t>44122011-0002</t>
  </si>
  <si>
    <t>Folders Manilas 8 1/2 X 11</t>
  </si>
  <si>
    <t>55121804-0001</t>
  </si>
  <si>
    <t>Gafetes Rectangulares Con Clips 50/1</t>
  </si>
  <si>
    <t>44121804-0001</t>
  </si>
  <si>
    <t>Goma de Borrar Blanca 5 1/2 * 2 cm</t>
  </si>
  <si>
    <t>44121615-0001</t>
  </si>
  <si>
    <t>Grapadoras</t>
  </si>
  <si>
    <t>44122107-0001</t>
  </si>
  <si>
    <t>Grapas Estandar 26/6 5,000/1</t>
  </si>
  <si>
    <t>27112120-0001</t>
  </si>
  <si>
    <t>Grapas Grandes de 12mm</t>
  </si>
  <si>
    <t>44103103-0037</t>
  </si>
  <si>
    <t>Kit de Fusor 110v-CIN54A</t>
  </si>
  <si>
    <t>44103103-0061</t>
  </si>
  <si>
    <t>Kit de Fusor CE 484A</t>
  </si>
  <si>
    <t>441216-0001</t>
  </si>
  <si>
    <t>Kit de Limpieza para Pizarra Magnética</t>
  </si>
  <si>
    <t>44121701-0003</t>
  </si>
  <si>
    <t>Lapicero Negro</t>
  </si>
  <si>
    <t>44121701-0002</t>
  </si>
  <si>
    <t>Lapicero Rojo</t>
  </si>
  <si>
    <t>44121707-0001</t>
  </si>
  <si>
    <t>Lapices de Colores de Madera</t>
  </si>
  <si>
    <t>44121706-0001</t>
  </si>
  <si>
    <t>Lapiz de Carbón</t>
  </si>
  <si>
    <t>44121707-0002</t>
  </si>
  <si>
    <t>Lapiz de Color Madera con Sacapuntas</t>
  </si>
  <si>
    <t>82121506-0001</t>
  </si>
  <si>
    <t>LEY 136-03</t>
  </si>
  <si>
    <t>44121708-0001</t>
  </si>
  <si>
    <t>Marcador en Seco Punta Fina Azul</t>
  </si>
  <si>
    <t>44121708-0002</t>
  </si>
  <si>
    <t>Marcador Fino Negro</t>
  </si>
  <si>
    <t>44121708-0007</t>
  </si>
  <si>
    <t>Marcador Fino Rojo</t>
  </si>
  <si>
    <t>44121708-0003</t>
  </si>
  <si>
    <t>Marcador permanente Azul</t>
  </si>
  <si>
    <t>44121708-0004</t>
  </si>
  <si>
    <t>Marcador permanente Negro</t>
  </si>
  <si>
    <t>60121501-0004</t>
  </si>
  <si>
    <t>Marcador permanente rojo</t>
  </si>
  <si>
    <t>44121708-0006</t>
  </si>
  <si>
    <t>Marcador permanente Verde</t>
  </si>
  <si>
    <t>60121501-0001</t>
  </si>
  <si>
    <t>Marcadores de Pizarra color azul</t>
  </si>
  <si>
    <t>60121501-0002</t>
  </si>
  <si>
    <t>Marcadores de Pizarra de color Negro</t>
  </si>
  <si>
    <t>60121501-0003</t>
  </si>
  <si>
    <t>Marcadores de Pizarra Rojo</t>
  </si>
  <si>
    <t>43202005-0001</t>
  </si>
  <si>
    <t>Memorias USB de 16 GB</t>
  </si>
  <si>
    <t>44101904-0001</t>
  </si>
  <si>
    <t>Mouse Pad Timbardo</t>
  </si>
  <si>
    <t>14111530-0002</t>
  </si>
  <si>
    <t>Notas Autoadhesivas - Tipo Banderitas de Colores</t>
  </si>
  <si>
    <t>14111507-0004</t>
  </si>
  <si>
    <t>Papel Bond 20 8 1/2 * 17</t>
  </si>
  <si>
    <t>RESMA</t>
  </si>
  <si>
    <t>14111519-0001</t>
  </si>
  <si>
    <t xml:space="preserve">Papel Cartulina Diferentes Colores 22 * 36 </t>
  </si>
  <si>
    <t>14111610-0001</t>
  </si>
  <si>
    <t>Papel de Construcción</t>
  </si>
  <si>
    <t>PAQUETE 50/1</t>
  </si>
  <si>
    <t>14111530-0001</t>
  </si>
  <si>
    <t>Papel de Notas Autoadhesivas (post-its)</t>
  </si>
  <si>
    <t>14111509-0011</t>
  </si>
  <si>
    <t>Papel Hilo  8 1/2 x11</t>
  </si>
  <si>
    <t>14111531-0004</t>
  </si>
  <si>
    <t>Papel Libros o Cuadernos para Bitácoras (Registro / Record 500 paginas)</t>
  </si>
  <si>
    <t>14111507-0006</t>
  </si>
  <si>
    <t>Papel para fotocopiadora e impresora 8 1/2 x 13</t>
  </si>
  <si>
    <t>14111507-0001</t>
  </si>
  <si>
    <t>Papel para Impresora o Fotocopiadora 8 1/2 * 11</t>
  </si>
  <si>
    <t>14111507-0002</t>
  </si>
  <si>
    <t>Papel para Impresora o Fotocopiadora 8 1/2 * 14</t>
  </si>
  <si>
    <t>14111515-0001</t>
  </si>
  <si>
    <t>Papel para Sumadora o Maquina Registradora</t>
  </si>
  <si>
    <t>31201610-0001</t>
  </si>
  <si>
    <t>Pegamento en Barra 40gr</t>
  </si>
  <si>
    <t>31201610-0002</t>
  </si>
  <si>
    <t>Pegamento Liquido (silicon) 250ml</t>
  </si>
  <si>
    <t>44122027-0002</t>
  </si>
  <si>
    <t>Pendaflex Grandes 8 1/2 * 11</t>
  </si>
  <si>
    <t>44122027-0001</t>
  </si>
  <si>
    <t>Pendaflex Grandes 8 1/2 * 14</t>
  </si>
  <si>
    <t>44121611-0001</t>
  </si>
  <si>
    <t>Perforadoras dos Hoyos</t>
  </si>
  <si>
    <t>44121611-0002</t>
  </si>
  <si>
    <t>Perforadoras Tres Hoyos</t>
  </si>
  <si>
    <t>82121506-0005</t>
  </si>
  <si>
    <t>POLITICA DE PREVENCION Y ATENCION A LAS UNIONES TEMPRANAS Y EL EMBARAZO EN ADOLESCENTES</t>
  </si>
  <si>
    <t>31161601-0001</t>
  </si>
  <si>
    <t>Protector en plastico para carnet</t>
  </si>
  <si>
    <t>41111604-0001</t>
  </si>
  <si>
    <t>Regla Plásticas</t>
  </si>
  <si>
    <t>44122026-0001</t>
  </si>
  <si>
    <t>Removedor de Grapas</t>
  </si>
  <si>
    <t>44103109-0002</t>
  </si>
  <si>
    <t>Removedor de polvo en Spray</t>
  </si>
  <si>
    <t>CAJA 40/1</t>
  </si>
  <si>
    <t>44121904-0004</t>
  </si>
  <si>
    <t>Repuestos para Tinta en gotero Azul</t>
  </si>
  <si>
    <t>44121904-0006</t>
  </si>
  <si>
    <t>Repuestos para Tinta en Gotero en Verde</t>
  </si>
  <si>
    <t>44121904-0005</t>
  </si>
  <si>
    <t>Repuestos para Tinta en Gotero Rojo</t>
  </si>
  <si>
    <t>44121716-0005</t>
  </si>
  <si>
    <t>Resaltador Mamey</t>
  </si>
  <si>
    <t>44121716-0002</t>
  </si>
  <si>
    <t>Resaltador Permanemte Amarillo</t>
  </si>
  <si>
    <t>44121716-0004</t>
  </si>
  <si>
    <t>Resaltador Permanemte Rosado</t>
  </si>
  <si>
    <t>44121716-0003</t>
  </si>
  <si>
    <t>Resaltador Permanemte Verde</t>
  </si>
  <si>
    <t>44121619-0002</t>
  </si>
  <si>
    <t>Sacapuntas de Metal</t>
  </si>
  <si>
    <t>44121619-0001</t>
  </si>
  <si>
    <t>Sacapuntas Eléctricos</t>
  </si>
  <si>
    <t>44122010-0002</t>
  </si>
  <si>
    <t>Separadores de hojas paquete 5/1</t>
  </si>
  <si>
    <t>PAQUETE 5/1</t>
  </si>
  <si>
    <t>44121506-0005</t>
  </si>
  <si>
    <t>Sobre Manila 10 x13</t>
  </si>
  <si>
    <t>44121506-0006</t>
  </si>
  <si>
    <t>Sobre Manila de Pago No.7</t>
  </si>
  <si>
    <t>44122015-0005</t>
  </si>
  <si>
    <t>Sobres Blanco</t>
  </si>
  <si>
    <t>44122015-0004</t>
  </si>
  <si>
    <t>Sobres Manila 10 x 15</t>
  </si>
  <si>
    <t>44122015-0001</t>
  </si>
  <si>
    <t>Sobres Manila 5 * 8 (6 1/2 * 9 1/2)</t>
  </si>
  <si>
    <t>44121506-0004</t>
  </si>
  <si>
    <t xml:space="preserve">Sobres Manila 9 x 12 </t>
  </si>
  <si>
    <t>14111509-0009</t>
  </si>
  <si>
    <t>Sobres Timbrados color (Azul)</t>
  </si>
  <si>
    <t>14111509-0010</t>
  </si>
  <si>
    <t>Sobres Timbredos color (blanco)</t>
  </si>
  <si>
    <t>44101803-0001</t>
  </si>
  <si>
    <t>Sumadora Eléctronica 12Dígitos</t>
  </si>
  <si>
    <t>44111513-0001</t>
  </si>
  <si>
    <t>Tabla Plástica con Gancho A4</t>
  </si>
  <si>
    <t>55121802-0001</t>
  </si>
  <si>
    <t>Tarjetas PVC para Carnet cajas 500/1</t>
  </si>
  <si>
    <t>CAJA 500/1</t>
  </si>
  <si>
    <t>43211706-0001</t>
  </si>
  <si>
    <t>Teclados</t>
  </si>
  <si>
    <t>44121618-0002</t>
  </si>
  <si>
    <t>Tijeras Grandes</t>
  </si>
  <si>
    <t>44121618-0001</t>
  </si>
  <si>
    <t>Tijeras Punta Redonda</t>
  </si>
  <si>
    <t>44121904-0003</t>
  </si>
  <si>
    <t>Tinta para Sellos Color Verde 7011 28ml</t>
  </si>
  <si>
    <t>44121904-0002</t>
  </si>
  <si>
    <t>Tinta Roll-On Color Azul 60ml</t>
  </si>
  <si>
    <t>44121904-0001</t>
  </si>
  <si>
    <t>Tinta Roll-On Color Rojo 60ml</t>
  </si>
  <si>
    <t>44103103-0065</t>
  </si>
  <si>
    <t>Toner Canon 119</t>
  </si>
  <si>
    <t>44103103-0043</t>
  </si>
  <si>
    <t>Tóner CF283X (BLACK)</t>
  </si>
  <si>
    <t>44103103-0013</t>
  </si>
  <si>
    <t>Tóner Cian HP CF311A</t>
  </si>
  <si>
    <t>44103103-0045</t>
  </si>
  <si>
    <t>Tóner HP 305X- CE410X Negro</t>
  </si>
  <si>
    <t>44103103-0001</t>
  </si>
  <si>
    <t>Toner HP 662, Negro Inkjet 3545</t>
  </si>
  <si>
    <t>44103103-0002</t>
  </si>
  <si>
    <t>Toner HP 662, Tricolor Inkjet 3545</t>
  </si>
  <si>
    <t>44103103-0058</t>
  </si>
  <si>
    <t>Tóner HP 952 XL (Black)</t>
  </si>
  <si>
    <t>44103103-0055</t>
  </si>
  <si>
    <t>Tóner HP 952 XL (Yellow)</t>
  </si>
  <si>
    <t>44103103-0022</t>
  </si>
  <si>
    <t>Toner HP CB436A</t>
  </si>
  <si>
    <t>44103103-0006</t>
  </si>
  <si>
    <t>Toner HP CE255A (BLACK)</t>
  </si>
  <si>
    <t>44103103-0007</t>
  </si>
  <si>
    <t>Toner HP CE400A, Laserjet 500, M551 DN</t>
  </si>
  <si>
    <t>44103103-0008</t>
  </si>
  <si>
    <t>Toner HP CE400x (BLACK)</t>
  </si>
  <si>
    <t>44103103-0009</t>
  </si>
  <si>
    <t>Tóner HP CE401A (CIAN)</t>
  </si>
  <si>
    <t>44103103-0010</t>
  </si>
  <si>
    <t>Tóner HP CE402A Yellow)</t>
  </si>
  <si>
    <t>44103103-0011</t>
  </si>
  <si>
    <t>Tóner HP CE403A (Magenta)</t>
  </si>
  <si>
    <t>44103103-0044</t>
  </si>
  <si>
    <t>Tóner HP CF287X (BLACK)</t>
  </si>
  <si>
    <t>44103103-0004</t>
  </si>
  <si>
    <t>Tóner HP J3M68A (CYAN)</t>
  </si>
  <si>
    <t>44103103-0005</t>
  </si>
  <si>
    <t>Tóner HP J3M69A (MAGENTA)</t>
  </si>
  <si>
    <t>44103103-0003</t>
  </si>
  <si>
    <t>Tóner HP J3M70A (Amarillo)</t>
  </si>
  <si>
    <t>44103103-0021</t>
  </si>
  <si>
    <t>Toner HP Q7553A, Laserjet</t>
  </si>
  <si>
    <t>44103103-0024</t>
  </si>
  <si>
    <t>Toner HP Q7582A</t>
  </si>
  <si>
    <t>44103103-0025</t>
  </si>
  <si>
    <t>Toner HP Q7583A</t>
  </si>
  <si>
    <t>44103103-0023</t>
  </si>
  <si>
    <t>Toner HP Q781A</t>
  </si>
  <si>
    <t>44103103-0047</t>
  </si>
  <si>
    <t>Tóner J3M71A (BLACK)</t>
  </si>
  <si>
    <t>44103103-0031</t>
  </si>
  <si>
    <t>Toner Oki 214A10940881 KA</t>
  </si>
  <si>
    <t>44103103-0064</t>
  </si>
  <si>
    <t>Toner Q6000A</t>
  </si>
  <si>
    <t>44103103-0063</t>
  </si>
  <si>
    <t>Toner Q6470A</t>
  </si>
  <si>
    <t>44103103-0052</t>
  </si>
  <si>
    <t>HP 954XL NEGRO</t>
  </si>
  <si>
    <t>HP 954XL YELLOW</t>
  </si>
  <si>
    <t>44103103-0050</t>
  </si>
  <si>
    <t>HP 954XL CYAN</t>
  </si>
  <si>
    <t>44103103-0014</t>
  </si>
  <si>
    <t>Yellow HP CF312A</t>
  </si>
  <si>
    <t>31161601-0002</t>
  </si>
  <si>
    <t>Yoyos para carnet</t>
  </si>
  <si>
    <t>44111503-0001</t>
  </si>
  <si>
    <t>Bandeja de escritorio de 2 niveles en metal</t>
  </si>
  <si>
    <t>Bandeja de escritorio de 2 niveles en plasticos</t>
  </si>
  <si>
    <t>44122101-0001</t>
  </si>
  <si>
    <t>Banditas de Goma 18mm 100/1</t>
  </si>
  <si>
    <t>44121701-0007</t>
  </si>
  <si>
    <t>Boligrafo azul en gel</t>
  </si>
  <si>
    <t>24121503-0001</t>
  </si>
  <si>
    <t>Cajas de carton pa archivo 15"x12"x10" pulgadas</t>
  </si>
  <si>
    <t>44111611-0003</t>
  </si>
  <si>
    <t xml:space="preserve">Clip Billetero de 25mm </t>
  </si>
  <si>
    <t>44122104-0002</t>
  </si>
  <si>
    <t xml:space="preserve">Clip Billetero de 51mm </t>
  </si>
  <si>
    <t>44121635-0001</t>
  </si>
  <si>
    <t>Dispensador de Cinta Adesiva</t>
  </si>
  <si>
    <t>55121606-0001</t>
  </si>
  <si>
    <t>Etiquet para folder 200/1</t>
  </si>
  <si>
    <t>44122011-0003</t>
  </si>
  <si>
    <t>Folders de 5 Particiones Verde</t>
  </si>
  <si>
    <t>44121701-0004</t>
  </si>
  <si>
    <t>Lapicero azul</t>
  </si>
  <si>
    <t>44121708-0009</t>
  </si>
  <si>
    <t>Marcadores de Pizarra Verde</t>
  </si>
  <si>
    <t>44103103-0046</t>
  </si>
  <si>
    <t>Toner Black CF280X</t>
  </si>
  <si>
    <t>Toner Black CF310A</t>
  </si>
  <si>
    <t>44103105-0022</t>
  </si>
  <si>
    <t>Toner HP CE285A</t>
  </si>
  <si>
    <t>unIDAD</t>
  </si>
  <si>
    <t>44103103-0042</t>
  </si>
  <si>
    <t>Tóner HP CE412A Yellow)</t>
  </si>
  <si>
    <t>44103103-0018</t>
  </si>
  <si>
    <t>Toner HP CF226A</t>
  </si>
  <si>
    <t>44103105-0021</t>
  </si>
  <si>
    <t>Toner HP CF258X</t>
  </si>
  <si>
    <t>uNIDAD</t>
  </si>
  <si>
    <t>44103103-0015</t>
  </si>
  <si>
    <t>Toner HP CF413A</t>
  </si>
  <si>
    <t>SEPTIEMBRE  2022</t>
  </si>
  <si>
    <t xml:space="preserve">Cinta Adhesiva para dispensador </t>
  </si>
  <si>
    <t>44121628-0003</t>
  </si>
  <si>
    <t xml:space="preserve">Clip Billetero de 32 mm </t>
  </si>
  <si>
    <t>44121701-0001</t>
  </si>
  <si>
    <t>Felpas Azules</t>
  </si>
  <si>
    <t>44122118-0001</t>
  </si>
  <si>
    <t>Gancho para folder</t>
  </si>
  <si>
    <t>82121507-0004</t>
  </si>
  <si>
    <t>Hojas Timbradas Carita 100/1</t>
  </si>
  <si>
    <t>82121507-0003</t>
  </si>
  <si>
    <t>Hojas Timbradas Canquiña 100/1</t>
  </si>
  <si>
    <t>44111905-0002</t>
  </si>
  <si>
    <t>Murales de corcho 24x36</t>
  </si>
  <si>
    <t>Tabla Plastica con gancho A4</t>
  </si>
  <si>
    <t>44103103-0030</t>
  </si>
  <si>
    <t>Toner HP CE255X (BLACK)</t>
  </si>
  <si>
    <t xml:space="preserve">Inventario por Almacén: DESECHABLES </t>
  </si>
  <si>
    <t>53131621-0002</t>
  </si>
  <si>
    <t>Cortaúñas para Adulto</t>
  </si>
  <si>
    <t>52152105-0004</t>
  </si>
  <si>
    <t>47121701-0004</t>
  </si>
  <si>
    <t>Fundas para Basura 34 * 54 5/1</t>
  </si>
  <si>
    <t>53131601-0001</t>
  </si>
  <si>
    <t>Gorros de Baño</t>
  </si>
  <si>
    <t>42131502-0001</t>
  </si>
  <si>
    <t>Gorros desechables de cocina</t>
  </si>
  <si>
    <t>53102305-0002</t>
  </si>
  <si>
    <t>Pañales Desechables #1</t>
  </si>
  <si>
    <t>53102305-0003</t>
  </si>
  <si>
    <t>Pañales Desechables #2</t>
  </si>
  <si>
    <t>53102305-0004</t>
  </si>
  <si>
    <t>Pañales Desechables #3</t>
  </si>
  <si>
    <t>53102305-0005</t>
  </si>
  <si>
    <t>Pañales Desechables #4</t>
  </si>
  <si>
    <t>53102305-0006</t>
  </si>
  <si>
    <t>Pañales Desechables #5</t>
  </si>
  <si>
    <t>53102306-0003</t>
  </si>
  <si>
    <t>Pañales Desechables para Adultos Size L</t>
  </si>
  <si>
    <t>53102306-0002</t>
  </si>
  <si>
    <t>Pañales Desechables para Adultos Size M</t>
  </si>
  <si>
    <t>14111703-0001</t>
  </si>
  <si>
    <t>Papel de Mano en fardo</t>
  </si>
  <si>
    <t>FARDO 6/1</t>
  </si>
  <si>
    <t>14111704-0003</t>
  </si>
  <si>
    <t>Papel Higiénico para Dispensador de Baño</t>
  </si>
  <si>
    <t>14111705-0002</t>
  </si>
  <si>
    <t>Servilletas Cuadradas 500/1</t>
  </si>
  <si>
    <t>PAQUETE 500/1</t>
  </si>
  <si>
    <t>53131624-0003</t>
  </si>
  <si>
    <t>Toalla Sanitaria con Cubierta paq.10/1</t>
  </si>
  <si>
    <t>14111701-0001</t>
  </si>
  <si>
    <t>Toallas Humedas Desechables</t>
  </si>
  <si>
    <t>52151504-0002</t>
  </si>
  <si>
    <t>Vasos Desechables 3onz 100/1</t>
  </si>
  <si>
    <t>52151502-0001</t>
  </si>
  <si>
    <t>Platos Desechables #6</t>
  </si>
  <si>
    <t>Inventario por Almacén: DESECHABLE</t>
  </si>
  <si>
    <t>Platos Desechables No.6</t>
  </si>
  <si>
    <t>53131615-0003</t>
  </si>
  <si>
    <t>Toalla Sanitaria paq. 10/1</t>
  </si>
  <si>
    <t>CAJA 60/1</t>
  </si>
  <si>
    <t>Toallas Humedas para bebe</t>
  </si>
  <si>
    <t xml:space="preserve"> JULIO 2022</t>
  </si>
  <si>
    <t xml:space="preserve">Inventario por Almacén: MEDICAMENTOS </t>
  </si>
  <si>
    <t>CONTEO 29/07/22</t>
  </si>
  <si>
    <t>UNIDAD DE MEDIDA</t>
  </si>
  <si>
    <t>51161817-0006</t>
  </si>
  <si>
    <t>Acetaminofén /bromhidrato/melato de clorfeniramina</t>
  </si>
  <si>
    <t>51142001-0008</t>
  </si>
  <si>
    <t>Acetaminofen + Cafeina 100/1</t>
  </si>
  <si>
    <t>51142001-0009</t>
  </si>
  <si>
    <t>Acetaminofen + Cloridrao de femilemina+ maleato</t>
  </si>
  <si>
    <t>51142001-0002</t>
  </si>
  <si>
    <t>Acetaminofen 500mg tabletas</t>
  </si>
  <si>
    <t>51142001-0007</t>
  </si>
  <si>
    <t>Acetaminofén Gotas</t>
  </si>
  <si>
    <t>51142001-0004</t>
  </si>
  <si>
    <t>Acetaminofen Jarabe 120ml</t>
  </si>
  <si>
    <t>51142001-0003</t>
  </si>
  <si>
    <t xml:space="preserve">Acetaminofen Supositorios </t>
  </si>
  <si>
    <t>51102301-0007</t>
  </si>
  <si>
    <t>Aciclovir Jarabe 400mg</t>
  </si>
  <si>
    <t>51131501-0001</t>
  </si>
  <si>
    <t>Acido Folico Jarabe</t>
  </si>
  <si>
    <t>51131501-0002</t>
  </si>
  <si>
    <t xml:space="preserve">Acido Folico Tableta 5 Mg </t>
  </si>
  <si>
    <t>51142012-0002</t>
  </si>
  <si>
    <t xml:space="preserve">Acido Mefenamico 500mg </t>
  </si>
  <si>
    <t>51141531-0008</t>
  </si>
  <si>
    <t>Acido Valporico 250mg E-R Tabletas</t>
  </si>
  <si>
    <t>CAJA 30/1</t>
  </si>
  <si>
    <t>51141533-0009</t>
  </si>
  <si>
    <t>Acido Valporico 250mg Tabletas 30/1</t>
  </si>
  <si>
    <t>51141531-0007</t>
  </si>
  <si>
    <t>Acido Valporico 500mg E-R Tabletas</t>
  </si>
  <si>
    <t>51141533-0010</t>
  </si>
  <si>
    <t>Acido Valproico 200mg Solución frasco 40ml</t>
  </si>
  <si>
    <t>51141531-0005</t>
  </si>
  <si>
    <t>Acido Valproico 500 mg Tabletas</t>
  </si>
  <si>
    <t>51101815-0001</t>
  </si>
  <si>
    <t xml:space="preserve">Acronistina Jarabe </t>
  </si>
  <si>
    <t>51102702-0001</t>
  </si>
  <si>
    <t>Agua  Destilada Frsco 5ml</t>
  </si>
  <si>
    <t>51101715-0002</t>
  </si>
  <si>
    <t xml:space="preserve">Albendazol 400 mg Tabletas </t>
  </si>
  <si>
    <t>51101715-0001</t>
  </si>
  <si>
    <t>Albendazol 400mg Suspensión</t>
  </si>
  <si>
    <t>12352104-0002</t>
  </si>
  <si>
    <t>Alcohol Isopropilico al 70%</t>
  </si>
  <si>
    <t>51241301-0001</t>
  </si>
  <si>
    <t>Alucal sobre</t>
  </si>
  <si>
    <t>51161811-0005</t>
  </si>
  <si>
    <t xml:space="preserve">Ambroxol Jarabe 120 ml   </t>
  </si>
  <si>
    <t>42271708-0001</t>
  </si>
  <si>
    <t>Ambu de Adulto</t>
  </si>
  <si>
    <t>51101625-0001</t>
  </si>
  <si>
    <t>Aminosidina Jarabe 125 ml</t>
  </si>
  <si>
    <t>51101511-0006</t>
  </si>
  <si>
    <t>Amoxicilina + Acido Clavulanico Suspension 70ml</t>
  </si>
  <si>
    <t>51141615-0002</t>
  </si>
  <si>
    <t xml:space="preserve">Aripiprazol (Ilimit) 10 mg Tabletas Cajas 30/1 </t>
  </si>
  <si>
    <t>51141615-0001</t>
  </si>
  <si>
    <t xml:space="preserve">Aripiprazol (Ilimit) 20 mg Tabletas cajas 30/1 </t>
  </si>
  <si>
    <t>51101572-0002</t>
  </si>
  <si>
    <t>Azitromicina capsula 500 mg</t>
  </si>
  <si>
    <t>51101572-0001</t>
  </si>
  <si>
    <t>Azitromicina suspencion 200 mg</t>
  </si>
  <si>
    <t>51151901-0001</t>
  </si>
  <si>
    <t xml:space="preserve">Baclofeno 20 mg Tabletas (Baclofen)  </t>
  </si>
  <si>
    <t>42182802-0001</t>
  </si>
  <si>
    <t>Balanza pediátrica Digital</t>
  </si>
  <si>
    <t>51181701-0004</t>
  </si>
  <si>
    <t xml:space="preserve">Betametasona Jarabe 60 ml  </t>
  </si>
  <si>
    <t>42131606-0007</t>
  </si>
  <si>
    <t>Brazalates de Identificacion Rosado</t>
  </si>
  <si>
    <t>42131606-0006</t>
  </si>
  <si>
    <t xml:space="preserve">Brazaletes de Identificacion Azul </t>
  </si>
  <si>
    <t>51161811-0002</t>
  </si>
  <si>
    <t xml:space="preserve">Bromehexina, Maleato de Clorfeniramina + Fenilefrina (Resfridol Jarabe ) </t>
  </si>
  <si>
    <t>51191602-0003</t>
  </si>
  <si>
    <t xml:space="preserve">Bromuro de Ipatropium Ampolla  </t>
  </si>
  <si>
    <t>51101513-0001</t>
  </si>
  <si>
    <t xml:space="preserve">Bucosan Solucion Spray </t>
  </si>
  <si>
    <t>51141513-0003</t>
  </si>
  <si>
    <t xml:space="preserve">Carbamazepina (Tegretol C-R) + 200 mg 50/1 </t>
  </si>
  <si>
    <t>51141513-0002</t>
  </si>
  <si>
    <t xml:space="preserve">Carbamazepina 200 mg Tabletas  </t>
  </si>
  <si>
    <t>51141513-0008</t>
  </si>
  <si>
    <t xml:space="preserve">Carbamazepina CR 200mg Tabletas  </t>
  </si>
  <si>
    <t>51161805-0001</t>
  </si>
  <si>
    <t xml:space="preserve">Carboximetil Cisteina Jarabe (Carboxil) </t>
  </si>
  <si>
    <t>42141501-0004</t>
  </si>
  <si>
    <t>Cateter No.18 cajas 50/1</t>
  </si>
  <si>
    <t>42141501-0002</t>
  </si>
  <si>
    <t>Cateter No.22 cajas 50/1</t>
  </si>
  <si>
    <t>42141501-0003</t>
  </si>
  <si>
    <t>Cateter No.24 cajas 50/1</t>
  </si>
  <si>
    <t>12162201-0001</t>
  </si>
  <si>
    <t>Cebion Gotas</t>
  </si>
  <si>
    <t>51101554-0001</t>
  </si>
  <si>
    <t>Ceftrioxona IG.V./M. Vial</t>
  </si>
  <si>
    <t>51101507-0033</t>
  </si>
  <si>
    <t>Ceterizina Jarabe 60ml</t>
  </si>
  <si>
    <t>51161615-0003</t>
  </si>
  <si>
    <t xml:space="preserve">Cetirizina Diclorhidrato 10 mg Tabletas  </t>
  </si>
  <si>
    <t>51101542-0002</t>
  </si>
  <si>
    <t>Ciprofloxacina - Gotas oftalmologicas</t>
  </si>
  <si>
    <t>51101522-0001</t>
  </si>
  <si>
    <t xml:space="preserve">Claritromicina Sup. Frasco 60 Ml </t>
  </si>
  <si>
    <t>51102707-0011</t>
  </si>
  <si>
    <t>Clorhexidina Jabon</t>
  </si>
  <si>
    <t>51121763-0001</t>
  </si>
  <si>
    <t>Clorhidrato de Clonidina 100mg (Catapresan)</t>
  </si>
  <si>
    <t>51161620-0003</t>
  </si>
  <si>
    <t xml:space="preserve">Clorhidrato de Hidroxicina Jarabe 10 mg / 5mg Hidroxicina (Atarax) </t>
  </si>
  <si>
    <t>51141621-0001</t>
  </si>
  <si>
    <t>Clorhidrato de Imipramina 25 mg (Surplix)</t>
  </si>
  <si>
    <t>51141619-0002</t>
  </si>
  <si>
    <t xml:space="preserve">Clorhidrato de Sertralina 50 mg (Serolux) </t>
  </si>
  <si>
    <t>51141913-0002</t>
  </si>
  <si>
    <t xml:space="preserve">Clorpromazina 100 mg Tabletas </t>
  </si>
  <si>
    <t>51141913-0003</t>
  </si>
  <si>
    <t>Clorpromazina 200 mg Tabletas</t>
  </si>
  <si>
    <t>51161701-0004</t>
  </si>
  <si>
    <t>Cloruro de Sodio en Spray</t>
  </si>
  <si>
    <t>51191602-0001</t>
  </si>
  <si>
    <t xml:space="preserve">Cloruro de Sodio Gotas </t>
  </si>
  <si>
    <t>51101805-0007</t>
  </si>
  <si>
    <t>Clotrimazol Crema</t>
  </si>
  <si>
    <t>51141715-0002</t>
  </si>
  <si>
    <t xml:space="preserve">Clozapina 100 mg (Zuclo P) Tabletas </t>
  </si>
  <si>
    <t>41104112-0001</t>
  </si>
  <si>
    <t xml:space="preserve">Colectores de Orina </t>
  </si>
  <si>
    <t>51191905-0029</t>
  </si>
  <si>
    <t xml:space="preserve">Complejo B Tabletas </t>
  </si>
  <si>
    <t>51191905-0012</t>
  </si>
  <si>
    <t xml:space="preserve">Complejo Vitaminado (Bio-vit) Gotas </t>
  </si>
  <si>
    <t>51191905-0013</t>
  </si>
  <si>
    <t xml:space="preserve">Complejo Vitaminado (Bio-vit) Jarabe  </t>
  </si>
  <si>
    <t>42311511-0001</t>
  </si>
  <si>
    <t xml:space="preserve">Curitas </t>
  </si>
  <si>
    <t>51142104-0011</t>
  </si>
  <si>
    <t>Diclofenac Dietilamonic 1.16% gel Tuvo</t>
  </si>
  <si>
    <t>51142104-0002</t>
  </si>
  <si>
    <t xml:space="preserve">Diclofenac Gel 20 Gr </t>
  </si>
  <si>
    <t>5104-0001</t>
  </si>
  <si>
    <t>Diclofenac gel 30 g</t>
  </si>
  <si>
    <t>Tubo</t>
  </si>
  <si>
    <t>51161620-0005</t>
  </si>
  <si>
    <t>Difenhidramina Ampolla</t>
  </si>
  <si>
    <t>51161620-0002</t>
  </si>
  <si>
    <t>Difenhidramina Jarabe 120 ml</t>
  </si>
  <si>
    <t>51161620-0007</t>
  </si>
  <si>
    <t>Difenhidramina Tabletas 25mg</t>
  </si>
  <si>
    <t>51171820-0001</t>
  </si>
  <si>
    <t>Dimenhidrato 50mg</t>
  </si>
  <si>
    <t>51101507-0046</t>
  </si>
  <si>
    <t>Dolo-Apranax</t>
  </si>
  <si>
    <t>51102301-0006</t>
  </si>
  <si>
    <t>Epigen spray</t>
  </si>
  <si>
    <t>51171709-0002</t>
  </si>
  <si>
    <t>Espora de Bacillus Clausii ampolla de 5ml</t>
  </si>
  <si>
    <t>51141507-0001</t>
  </si>
  <si>
    <t>Fenitoina sòdica (Dilantin) 100mg</t>
  </si>
  <si>
    <t>51111601-0001</t>
  </si>
  <si>
    <t>Fenitoina Sódica Jarabe</t>
  </si>
  <si>
    <t>51141701-0001</t>
  </si>
  <si>
    <t xml:space="preserve">Flufenazina Decanoato 25mg ampollas </t>
  </si>
  <si>
    <t>51101807-0004</t>
  </si>
  <si>
    <t>Fluoxetina 20mg Tabletas</t>
  </si>
  <si>
    <t>51141722-0001</t>
  </si>
  <si>
    <t xml:space="preserve">Fumarato de Quetiapina 100mg (Serenil) Cajas 30/1 </t>
  </si>
  <si>
    <t>51141722-0002</t>
  </si>
  <si>
    <t>Fumarato de Quetiapina 200mg (Serenil) Cajas 30/1</t>
  </si>
  <si>
    <t>51141722-0003</t>
  </si>
  <si>
    <t xml:space="preserve">Fumarato de Quetiapina 25mg (Serenil) Cajas 30/1 </t>
  </si>
  <si>
    <t>51141722-0004</t>
  </si>
  <si>
    <t xml:space="preserve">Fumarato de Quetiapina 300mg (Serenil) Cajas 30/1  </t>
  </si>
  <si>
    <t>51142016-0001</t>
  </si>
  <si>
    <t>Garwell tabletas</t>
  </si>
  <si>
    <t>42311511-0004</t>
  </si>
  <si>
    <t xml:space="preserve">Gasa Planchada </t>
  </si>
  <si>
    <t>51102710-0001</t>
  </si>
  <si>
    <t>Gel antibacterial a base de alcohol</t>
  </si>
  <si>
    <t>51102710-0004</t>
  </si>
  <si>
    <t>Gel Antibacterial Frascos</t>
  </si>
  <si>
    <t>51102710-0002</t>
  </si>
  <si>
    <t>Gel Antibacterial Manitas Limpias 32 onz</t>
  </si>
  <si>
    <t>51191905-0008</t>
  </si>
  <si>
    <t>Gencloben crema</t>
  </si>
  <si>
    <t>51101584-0002</t>
  </si>
  <si>
    <t>Gentamicina Crema</t>
  </si>
  <si>
    <t>41104002-0001</t>
  </si>
  <si>
    <t>Glucometro</t>
  </si>
  <si>
    <t>51102707-0008</t>
  </si>
  <si>
    <t>Gluconato de clorhexidina Antiseptico Para La Piel</t>
  </si>
  <si>
    <t>51101809-0004</t>
  </si>
  <si>
    <t>Griseofulvina Tabletas 500mg</t>
  </si>
  <si>
    <t>51141702-0002</t>
  </si>
  <si>
    <t>Haloperidol ampolla 1ml. 5mg.</t>
  </si>
  <si>
    <t>51141702-0003</t>
  </si>
  <si>
    <t>Haloperidol Gotas (Feltran) 15 ml</t>
  </si>
  <si>
    <t>51212013-0001</t>
  </si>
  <si>
    <t>Hereda Helix Jarabe (Abrilar) 100ml</t>
  </si>
  <si>
    <t>51142131-0002</t>
  </si>
  <si>
    <t>Hidrocortisona 1% pomada Tubo 15g</t>
  </si>
  <si>
    <t>42141501-0005</t>
  </si>
  <si>
    <t>Hilo Naylon 3-0</t>
  </si>
  <si>
    <t>CAJA</t>
  </si>
  <si>
    <t>42312313-0001</t>
  </si>
  <si>
    <t>Hilo Nylon (5-0)</t>
  </si>
  <si>
    <t>51142106-0002</t>
  </si>
  <si>
    <t xml:space="preserve">Ibuprofen 600 mg Tabletas </t>
  </si>
  <si>
    <t>51142106-0003</t>
  </si>
  <si>
    <t>Ibuprofen Suspensión 120 ML</t>
  </si>
  <si>
    <t>51101811-0003</t>
  </si>
  <si>
    <t>Ketoconazol Crema</t>
  </si>
  <si>
    <t>51101811-0002</t>
  </si>
  <si>
    <t>Ketoconazol Shampoo</t>
  </si>
  <si>
    <t>51171605-0005</t>
  </si>
  <si>
    <t>Lactulosa Jarabe 240ml</t>
  </si>
  <si>
    <t>51171709-0001</t>
  </si>
  <si>
    <t xml:space="preserve">Levadura Saccharomyces Boulardii (Pediaflora) </t>
  </si>
  <si>
    <t>51141518-0004</t>
  </si>
  <si>
    <t xml:space="preserve">Leviteracetan 1000mg Tabletas </t>
  </si>
  <si>
    <t>51141518-0003</t>
  </si>
  <si>
    <t xml:space="preserve">Leviteracetan 500mg Tabletas (Keppra) </t>
  </si>
  <si>
    <t>51161606-0004</t>
  </si>
  <si>
    <t>Loratadina 5mg/5ml. jarabe frasco 90ml</t>
  </si>
  <si>
    <t>51161606-0001</t>
  </si>
  <si>
    <t xml:space="preserve">Loratadina 60 ml Jarabe </t>
  </si>
  <si>
    <t>42142507-0001</t>
  </si>
  <si>
    <t>Mariposita #23</t>
  </si>
  <si>
    <t>42142507-0002</t>
  </si>
  <si>
    <t xml:space="preserve">Mariposita #25 </t>
  </si>
  <si>
    <t>42131606-0012</t>
  </si>
  <si>
    <t xml:space="preserve">Mascarilla KN95 </t>
  </si>
  <si>
    <t>42271802-0003</t>
  </si>
  <si>
    <t xml:space="preserve">Mascarillas para Nebulizar Adultos </t>
  </si>
  <si>
    <t>42131606-0014</t>
  </si>
  <si>
    <t>Mascarillas quirúrgicas para adultos</t>
  </si>
  <si>
    <t>42131606-0009</t>
  </si>
  <si>
    <t>Mascarillas quirúrgicas para niños</t>
  </si>
  <si>
    <t>51191905-0027</t>
  </si>
  <si>
    <t>Multivitaminicos Y Minerales Capsula</t>
  </si>
  <si>
    <t>42271802-0001</t>
  </si>
  <si>
    <t>Nebulizador</t>
  </si>
  <si>
    <t>51101513-0002</t>
  </si>
  <si>
    <t>Neomicina, sulfato Polimixina, Test. Clorh. Gota</t>
  </si>
  <si>
    <t>42311511-0005</t>
  </si>
  <si>
    <t xml:space="preserve">Nexcare Opticlude - Parches Oftalmológicos </t>
  </si>
  <si>
    <t>51121904-0001</t>
  </si>
  <si>
    <t>Nifedipina 10 mg</t>
  </si>
  <si>
    <t>51121904-0002</t>
  </si>
  <si>
    <t>Nifedipina 20 mg Comp.</t>
  </si>
  <si>
    <t>51141701-0003</t>
  </si>
  <si>
    <t>Nistatina Gotas</t>
  </si>
  <si>
    <t>51171704-0001</t>
  </si>
  <si>
    <t>Nitazoxanida Suspensión</t>
  </si>
  <si>
    <t>51191905-0033</t>
  </si>
  <si>
    <t xml:space="preserve">Oftavita </t>
  </si>
  <si>
    <t>51141703-0007</t>
  </si>
  <si>
    <t>Olanzapina 10 MG</t>
  </si>
  <si>
    <t>51141703-0005</t>
  </si>
  <si>
    <t xml:space="preserve">Olanzapina 5mg </t>
  </si>
  <si>
    <t>51171909-0003</t>
  </si>
  <si>
    <t xml:space="preserve">Omeprazol Capsula 20 Mg </t>
  </si>
  <si>
    <t>51171909-0002</t>
  </si>
  <si>
    <t xml:space="preserve">Omeprazol Tabletas </t>
  </si>
  <si>
    <t>51141522-0002</t>
  </si>
  <si>
    <t>Oxcarbazepina 600mg Tabletas</t>
  </si>
  <si>
    <t>42181803-0001</t>
  </si>
  <si>
    <t>Oximetro</t>
  </si>
  <si>
    <t>51101715-0006</t>
  </si>
  <si>
    <t>Permetrina lociòn</t>
  </si>
  <si>
    <t>51101715-0004</t>
  </si>
  <si>
    <t>Permetrina shampoo</t>
  </si>
  <si>
    <t>42222102-0001</t>
  </si>
  <si>
    <t>Pie de Suero</t>
  </si>
  <si>
    <t>51141714-0001</t>
  </si>
  <si>
    <t xml:space="preserve">Piracetam 240 ml Jarabe </t>
  </si>
  <si>
    <t>51181708-0001</t>
  </si>
  <si>
    <t xml:space="preserve">Prednisolona Suspension 60 ml </t>
  </si>
  <si>
    <t>51101715-0005</t>
  </si>
  <si>
    <t>Permetrina crema</t>
  </si>
  <si>
    <t>51161627-0001</t>
  </si>
  <si>
    <t>Resfridol Te Antigripal</t>
  </si>
  <si>
    <t>CAJA 25/1</t>
  </si>
  <si>
    <t>41122807-0001</t>
  </si>
  <si>
    <t xml:space="preserve">Riñonera inoxidables </t>
  </si>
  <si>
    <t>51141704-0004</t>
  </si>
  <si>
    <t xml:space="preserve">Risperidona (Risdon) 2mg Tabletas Cajas 25/1 Tabletas </t>
  </si>
  <si>
    <t>51141704-0005</t>
  </si>
  <si>
    <t xml:space="preserve">Risperidona (Risdon) 3mg Tabletas Cajas 25/1  </t>
  </si>
  <si>
    <t>51141702-0001</t>
  </si>
  <si>
    <t>Risperidona 1 mg (tabletas)</t>
  </si>
  <si>
    <t>51141704-0007</t>
  </si>
  <si>
    <t>Risperidona 3MG</t>
  </si>
  <si>
    <t>51141704-0002</t>
  </si>
  <si>
    <t xml:space="preserve">Risperidona Gotas </t>
  </si>
  <si>
    <t>51141704-0008</t>
  </si>
  <si>
    <t>Risperidona jarabe</t>
  </si>
  <si>
    <t>51141702-0004</t>
  </si>
  <si>
    <t>Risperidona Tabletas 2 Mg</t>
  </si>
  <si>
    <t>42131606-0003</t>
  </si>
  <si>
    <t xml:space="preserve">Rollo de Papel para Camilla 18*125 </t>
  </si>
  <si>
    <t>51161901-0003</t>
  </si>
  <si>
    <t>Sales de rehidratacion oral</t>
  </si>
  <si>
    <t>51101811-0004</t>
  </si>
  <si>
    <t>Sudermal Shampoo 100ml</t>
  </si>
  <si>
    <t>42182201-0004</t>
  </si>
  <si>
    <t>Termometro de Mercurio Axilares</t>
  </si>
  <si>
    <t>42182201-0001</t>
  </si>
  <si>
    <t>Termómetro Digital Infrarojo</t>
  </si>
  <si>
    <t>51102208-0001</t>
  </si>
  <si>
    <t>Thrombocid Crema</t>
  </si>
  <si>
    <t>51102710-0003</t>
  </si>
  <si>
    <t>Toallas humedas de limpieza hospitalaria</t>
  </si>
  <si>
    <t>CUBETA</t>
  </si>
  <si>
    <t>51101582-0001</t>
  </si>
  <si>
    <t>Tobramiciba (Tobrimin) Gotas 5ml</t>
  </si>
  <si>
    <t>51101582-0003</t>
  </si>
  <si>
    <t>Tobramicina + Dexametasona Gotas</t>
  </si>
  <si>
    <t>51141528-0002</t>
  </si>
  <si>
    <t xml:space="preserve">Topiramato 100 mg (Topamax) Tabletas  </t>
  </si>
  <si>
    <t>51101508-0001</t>
  </si>
  <si>
    <t>Trimetoprim Sulfametoxazol Tableta 160mg/800mg</t>
  </si>
  <si>
    <t>51151604-0001</t>
  </si>
  <si>
    <t>Tryhexfenidil 5mg (Tremol) Tabletas</t>
  </si>
  <si>
    <t>51141530-0004</t>
  </si>
  <si>
    <t>Valproato de Magnesio 100ML</t>
  </si>
  <si>
    <t>51141533-0008</t>
  </si>
  <si>
    <t>Valproato de Magnesio 200 mg (120 ml)</t>
  </si>
  <si>
    <t>51141530-0002</t>
  </si>
  <si>
    <t>Valproato Sodico (Valprolam) 200mg</t>
  </si>
  <si>
    <t>46181803-0001</t>
  </si>
  <si>
    <t>Viseras de protecion</t>
  </si>
  <si>
    <t>51191905-0030</t>
  </si>
  <si>
    <t xml:space="preserve">Vitamina A  Perla </t>
  </si>
  <si>
    <t>51191905-0036</t>
  </si>
  <si>
    <t>Vitamina C Gotas (frasco)</t>
  </si>
  <si>
    <t>51191905-0014</t>
  </si>
  <si>
    <t xml:space="preserve">Vitamina C Tabletas </t>
  </si>
  <si>
    <t>13111038-0001</t>
  </si>
  <si>
    <t>Yodo-Polivinilpirrolidona 10%</t>
  </si>
  <si>
    <t>51191905-0039</t>
  </si>
  <si>
    <t>Zinc elemental (jarabe)</t>
  </si>
  <si>
    <t>42311511-0002</t>
  </si>
  <si>
    <t>Z-O (Esparadrapos)</t>
  </si>
  <si>
    <t>INVENTARIO ALMACEN :MEDICAMENTOS</t>
  </si>
  <si>
    <t>Acetaminofén + Cafeina cajas 100/1</t>
  </si>
  <si>
    <t>Acetaminofén + clorhidrato de fenilefrina + melato cajas 50/1</t>
  </si>
  <si>
    <t>Albendazol 400 mg suspension</t>
  </si>
  <si>
    <t>51101507-0047</t>
  </si>
  <si>
    <t xml:space="preserve">Alergalop Gotas </t>
  </si>
  <si>
    <t>51161615-0002</t>
  </si>
  <si>
    <t xml:space="preserve">Cetirizina Jarabe 60 mg   </t>
  </si>
  <si>
    <t xml:space="preserve">Clonidina 100mg </t>
  </si>
  <si>
    <t>51141621-0002</t>
  </si>
  <si>
    <t>Clorhidrato de Imipramina 25 mg (Clo-Prim)</t>
  </si>
  <si>
    <t xml:space="preserve">Dimenhidrinato 50 mg </t>
  </si>
  <si>
    <t>42181608-0001</t>
  </si>
  <si>
    <t>Esfigmomanómetro Pediátrico</t>
  </si>
  <si>
    <t>42181608-0002</t>
  </si>
  <si>
    <t>Esfinomanómetro de Adulto</t>
  </si>
  <si>
    <t>41104019-0001</t>
  </si>
  <si>
    <t>Especulos</t>
  </si>
  <si>
    <t>51181506-0002</t>
  </si>
  <si>
    <t xml:space="preserve">Garglina (Insulina) Ampolla Caja 5/1 </t>
  </si>
  <si>
    <t>42142609-0002</t>
  </si>
  <si>
    <t xml:space="preserve">Jeringuilla 10cc </t>
  </si>
  <si>
    <t>42142609-0004</t>
  </si>
  <si>
    <t xml:space="preserve">Jeringuilla 3cc </t>
  </si>
  <si>
    <t>42142609-0003</t>
  </si>
  <si>
    <t xml:space="preserve">Jeringuilla 5cc </t>
  </si>
  <si>
    <t>Ketoconazol Shampoo Salicilado</t>
  </si>
  <si>
    <t>42182602-0001</t>
  </si>
  <si>
    <t xml:space="preserve">Lampara de Cuello de Ganso </t>
  </si>
  <si>
    <t>42131606-0005</t>
  </si>
  <si>
    <t xml:space="preserve">Latex (Guantes de Examen) </t>
  </si>
  <si>
    <t>51101715-0009</t>
  </si>
  <si>
    <t>Lidclean Shampoo</t>
  </si>
  <si>
    <t>12352112-0001</t>
  </si>
  <si>
    <t>Lidocaina Alfa al 2%</t>
  </si>
  <si>
    <t>183024-0001</t>
  </si>
  <si>
    <t>Mesa de Mayo</t>
  </si>
  <si>
    <t>42182201-0002</t>
  </si>
  <si>
    <t xml:space="preserve">Otoscopio </t>
  </si>
  <si>
    <t>51161508-0005</t>
  </si>
  <si>
    <t>Salbutamol solucion oara nebulizar 10ml</t>
  </si>
  <si>
    <t>51142104-0012</t>
  </si>
  <si>
    <t>Solución Cloruro Sodico0.45 frasco 100ml</t>
  </si>
  <si>
    <t>51142148-0002</t>
  </si>
  <si>
    <t>Toptear P</t>
  </si>
  <si>
    <t>41103502-0001</t>
  </si>
  <si>
    <t>Vaso Humidificador</t>
  </si>
  <si>
    <t>Inventario por Almacén: MEDICAMENTO</t>
  </si>
  <si>
    <t xml:space="preserve">Carbamazepina (Tegretol C-R) + 200 mg 20/1 </t>
  </si>
  <si>
    <t>CAJA 10/1</t>
  </si>
  <si>
    <t>42271909-0002</t>
  </si>
  <si>
    <t xml:space="preserve">Pera nasal </t>
  </si>
  <si>
    <t>51101507-0038</t>
  </si>
  <si>
    <t>Primed Shampoo 120ml</t>
  </si>
  <si>
    <t>42131606-0004</t>
  </si>
  <si>
    <t xml:space="preserve">Rollo de Papel para Esterilizar </t>
  </si>
  <si>
    <t>51191905-0041</t>
  </si>
  <si>
    <t>Vitamina A 200,000 IU 500 tabs</t>
  </si>
  <si>
    <t>Inventario por Almacén: ACABADO TEXTILES</t>
  </si>
  <si>
    <t>CONTEO 30/06/22</t>
  </si>
  <si>
    <t>55121715-0003</t>
  </si>
  <si>
    <t xml:space="preserve">Bandera Nacionales (4*6) en Nylon e Impermeable </t>
  </si>
  <si>
    <t>Blusas y Camisas de mujer</t>
  </si>
  <si>
    <t>53102304-0001</t>
  </si>
  <si>
    <t xml:space="preserve">Brasier </t>
  </si>
  <si>
    <t>53111803-0002</t>
  </si>
  <si>
    <t>Calisos unisex diferentes size y colores</t>
  </si>
  <si>
    <t>53111903-0002</t>
  </si>
  <si>
    <t>CALZADO DEPORTIVO DIFERENTES SIZE</t>
  </si>
  <si>
    <t>53101601-0006</t>
  </si>
  <si>
    <t>Camisa escolar Azul #10</t>
  </si>
  <si>
    <t>53101601-0008</t>
  </si>
  <si>
    <t>Camisa escolar Azul #12</t>
  </si>
  <si>
    <t>53101601-0005</t>
  </si>
  <si>
    <t>Camisa escolar Azul #16</t>
  </si>
  <si>
    <t>53101601-0002</t>
  </si>
  <si>
    <t>Camisa escolar Azul #6</t>
  </si>
  <si>
    <t>53101601-0003</t>
  </si>
  <si>
    <t>Camisa escolar Azul #8</t>
  </si>
  <si>
    <t>53103001-0038</t>
  </si>
  <si>
    <t>Camisas  Blanca Manga Corta Coraltrave</t>
  </si>
  <si>
    <t>53103001-0034</t>
  </si>
  <si>
    <t>Camisas Manga Corta  de Mujer Promocional</t>
  </si>
  <si>
    <t>Camisetas / Camisas niño</t>
  </si>
  <si>
    <t>53103001-0090</t>
  </si>
  <si>
    <t>CAMISETAS BLANCAS</t>
  </si>
  <si>
    <t xml:space="preserve">UNIDAD </t>
  </si>
  <si>
    <t>53103001-0093</t>
  </si>
  <si>
    <t>Camisetas Blanca co Cuello  p/ Adolescente Masculino</t>
  </si>
  <si>
    <t>Capas lluvia niñas</t>
  </si>
  <si>
    <t>10191705-0001</t>
  </si>
  <si>
    <t>Cordón de Tela para Serigrafiado</t>
  </si>
  <si>
    <t>53111601-0001</t>
  </si>
  <si>
    <t>Cordones para tenis y zapatos</t>
  </si>
  <si>
    <t>52131501-0002</t>
  </si>
  <si>
    <t>Cortinas para Baños</t>
  </si>
  <si>
    <t>52121504-0001</t>
  </si>
  <si>
    <t>Cubre Colchon para Cunas</t>
  </si>
  <si>
    <t>53103001-0032</t>
  </si>
  <si>
    <t>Enterizos de bebe CONANI</t>
  </si>
  <si>
    <t>53103001-0039</t>
  </si>
  <si>
    <t>Falda  Promocional Azul</t>
  </si>
  <si>
    <t>53102301-0001</t>
  </si>
  <si>
    <t xml:space="preserve">Franelas blancas sin mangas </t>
  </si>
  <si>
    <t>53103001-0029</t>
  </si>
  <si>
    <t>Franelas para Mujer con Logo Orange</t>
  </si>
  <si>
    <t>53103001-0030</t>
  </si>
  <si>
    <t>Franelas Unisex con Logo Orange</t>
  </si>
  <si>
    <t>GOMITAS PARA EL PELO</t>
  </si>
  <si>
    <t>PAQ 12/1</t>
  </si>
  <si>
    <t>52121508-0001</t>
  </si>
  <si>
    <t>Juegos de Sabanas para cama Twin</t>
  </si>
  <si>
    <t>53102402-0009</t>
  </si>
  <si>
    <t>Medias Caki #10</t>
  </si>
  <si>
    <t>53102402-0006</t>
  </si>
  <si>
    <t>Medias Caki #5</t>
  </si>
  <si>
    <t>53102402-0005</t>
  </si>
  <si>
    <t>Medias Caki #6</t>
  </si>
  <si>
    <t>53102402-0004</t>
  </si>
  <si>
    <t>Medias Caki #7</t>
  </si>
  <si>
    <t>53102402-0008</t>
  </si>
  <si>
    <t>Medias Caki #8</t>
  </si>
  <si>
    <t>53102402-0015</t>
  </si>
  <si>
    <t>Medias deportivas azul #6</t>
  </si>
  <si>
    <t>53102402-0017</t>
  </si>
  <si>
    <t>Medias deportivas azul #7</t>
  </si>
  <si>
    <t>53102402-0016</t>
  </si>
  <si>
    <t>Medias deportivas azul #8</t>
  </si>
  <si>
    <t>53102402-0014</t>
  </si>
  <si>
    <t>Medias deportivas blancas #6</t>
  </si>
  <si>
    <t>53102402-0013</t>
  </si>
  <si>
    <t>Medias deportivas blancas #7</t>
  </si>
  <si>
    <t>53102402-0010</t>
  </si>
  <si>
    <t>Medias deportivas negras #7</t>
  </si>
  <si>
    <t>53102402-0011</t>
  </si>
  <si>
    <t>Medias deportivas negras #8</t>
  </si>
  <si>
    <t>Medias estampadas adolescentes</t>
  </si>
  <si>
    <t>Medias niñas</t>
  </si>
  <si>
    <t>paq 3/1</t>
  </si>
  <si>
    <t>Mochilas + Kits</t>
  </si>
  <si>
    <t>Mochilas Azules</t>
  </si>
  <si>
    <t>Mochilas rueditas</t>
  </si>
  <si>
    <t>53101501-0018</t>
  </si>
  <si>
    <t>Pantalon deportivo corto  #2</t>
  </si>
  <si>
    <t>53101501-0022</t>
  </si>
  <si>
    <t>Pantalon deportivo corto  #4</t>
  </si>
  <si>
    <t>53101501-0020</t>
  </si>
  <si>
    <t>Pantalon deportivo corto #16</t>
  </si>
  <si>
    <t>53101501-0008</t>
  </si>
  <si>
    <t>Pantalon deportivo largo #2</t>
  </si>
  <si>
    <t>53101501-0007</t>
  </si>
  <si>
    <t>Pantalon deportivo largo #4</t>
  </si>
  <si>
    <t>53101501-0027</t>
  </si>
  <si>
    <t>Pantalon Kaki largo #10</t>
  </si>
  <si>
    <t>53101501-0028</t>
  </si>
  <si>
    <t>Pantalon Kaki largo #12</t>
  </si>
  <si>
    <t>53101501-0032</t>
  </si>
  <si>
    <t>Pantalon Kaki largo #18</t>
  </si>
  <si>
    <t>53101501-0024</t>
  </si>
  <si>
    <t>Pantalon Kaki largo #2</t>
  </si>
  <si>
    <t>53101501-0034</t>
  </si>
  <si>
    <t>Pantalon Kaki largo #20</t>
  </si>
  <si>
    <t>53101501-0030</t>
  </si>
  <si>
    <t>Pantalon Kaki largo #24</t>
  </si>
  <si>
    <t>53101501-0039</t>
  </si>
  <si>
    <t>Pantalon Kaki largo #28</t>
  </si>
  <si>
    <t>53101501-0031</t>
  </si>
  <si>
    <t>Pantalon Kaki largo #31</t>
  </si>
  <si>
    <t>53101501-0023</t>
  </si>
  <si>
    <t>Pantalon Kaki largo #4</t>
  </si>
  <si>
    <t>53101501-0029</t>
  </si>
  <si>
    <t>Pantalon Kaki largo #6</t>
  </si>
  <si>
    <t>53101501-0026</t>
  </si>
  <si>
    <t>Pantalon Kaki largo #8</t>
  </si>
  <si>
    <t>53103001-0035</t>
  </si>
  <si>
    <t>Pantalones Azul Largo Promocional Travel</t>
  </si>
  <si>
    <t>53103001-0036</t>
  </si>
  <si>
    <t>Pantalones Azules  Corto Promocional Travel</t>
  </si>
  <si>
    <t>53102303-0009</t>
  </si>
  <si>
    <t>Panties para Adolescentes</t>
  </si>
  <si>
    <t>PAÑOLETAS ESTAMPADAS COLORES</t>
  </si>
  <si>
    <t>PIJAMAS BEBE 0-3</t>
  </si>
  <si>
    <t>53102601-0003</t>
  </si>
  <si>
    <t>Pijamas de Adolecentes mascilino XL</t>
  </si>
  <si>
    <t>53102601-0002</t>
  </si>
  <si>
    <t>Pijamas para Adolescente masculino L</t>
  </si>
  <si>
    <t>53102601-0004</t>
  </si>
  <si>
    <t xml:space="preserve">Pijanas de niñas </t>
  </si>
  <si>
    <t>53103001-0033</t>
  </si>
  <si>
    <t>Polo T- Shirt Manga Corta Promocional</t>
  </si>
  <si>
    <t>53103001-0037</t>
  </si>
  <si>
    <t>Polo T-Shirt Promocional Blanco con Cuellos Azul</t>
  </si>
  <si>
    <t>53103001-0051</t>
  </si>
  <si>
    <t>Poloshirt bordado blano Junta Local #L</t>
  </si>
  <si>
    <t>50103001-0050</t>
  </si>
  <si>
    <t>Poloshirt bordado blano Junta Local #M</t>
  </si>
  <si>
    <t>53103001-0049</t>
  </si>
  <si>
    <t>Poloshirt bordado blano Junta Local #S</t>
  </si>
  <si>
    <t>50103001-0052</t>
  </si>
  <si>
    <t>Poloshirt bordado blano Junta Local #XL</t>
  </si>
  <si>
    <t>53103001-0063</t>
  </si>
  <si>
    <t>Poloshirt escolar amarillo  #10</t>
  </si>
  <si>
    <t>53103001-0066</t>
  </si>
  <si>
    <t>Poloshirt escolar amarillo #12</t>
  </si>
  <si>
    <t>53103001-0064</t>
  </si>
  <si>
    <t>Poloshirt escolar amarillo #16</t>
  </si>
  <si>
    <t>53103001-0069</t>
  </si>
  <si>
    <t>Poloshirt escolar amarillo #4</t>
  </si>
  <si>
    <t>53103001-0065</t>
  </si>
  <si>
    <t>Poloshirt escolar amarillo #6</t>
  </si>
  <si>
    <t>53103001-0068</t>
  </si>
  <si>
    <t>Poloshirt escolar amarillo #8</t>
  </si>
  <si>
    <t>53103001-0070</t>
  </si>
  <si>
    <t>Poloshirt escolar amarillo #M</t>
  </si>
  <si>
    <t>53103001-0071</t>
  </si>
  <si>
    <t>Poloshirt escolar amarillo #S</t>
  </si>
  <si>
    <t>53103001-0067</t>
  </si>
  <si>
    <t>Poloshirt escolar amarillo #XL</t>
  </si>
  <si>
    <t>53103001-0053</t>
  </si>
  <si>
    <t>Poloshirt escolar azul jade #12</t>
  </si>
  <si>
    <t>53103001-0058</t>
  </si>
  <si>
    <t>Poloshirt escolar azul jade #14</t>
  </si>
  <si>
    <t>53103001-0054</t>
  </si>
  <si>
    <t>Poloshirt escolar azul jade #6</t>
  </si>
  <si>
    <t>53103001-0055</t>
  </si>
  <si>
    <t>Poloshirt escolar azul jade #L</t>
  </si>
  <si>
    <t>53103001-0056</t>
  </si>
  <si>
    <t>Poloshirt escolar azul jade #M</t>
  </si>
  <si>
    <t>53103001-0057</t>
  </si>
  <si>
    <t>Poloshirt escolar azul jade #S</t>
  </si>
  <si>
    <t>53103001-0076</t>
  </si>
  <si>
    <t>Poloshirt escolar azul oscuro #10</t>
  </si>
  <si>
    <t>53103001-0072</t>
  </si>
  <si>
    <t>Poloshirt escolar azul oscuro #12</t>
  </si>
  <si>
    <t>53103001-0078</t>
  </si>
  <si>
    <t>Poloshirt escolar azul oscuro #14</t>
  </si>
  <si>
    <t>53103001-0074</t>
  </si>
  <si>
    <t>Poloshirt escolar azul oscuro #16</t>
  </si>
  <si>
    <t>53103001-0073</t>
  </si>
  <si>
    <t>Poloshirt escolar azul oscuro #18</t>
  </si>
  <si>
    <t>53103001-0082</t>
  </si>
  <si>
    <t>Poloshirt escolar azul oscuro #2</t>
  </si>
  <si>
    <t>53103001-0075</t>
  </si>
  <si>
    <t>Poloshirt escolar azul oscuro #20</t>
  </si>
  <si>
    <t>53103001-0081</t>
  </si>
  <si>
    <t>Poloshirt escolar azul oscuro #4</t>
  </si>
  <si>
    <t>53103001-0080</t>
  </si>
  <si>
    <t>Poloshirt escolar azul oscuro #6</t>
  </si>
  <si>
    <t>53103001-0077</t>
  </si>
  <si>
    <t>Poloshirt escolar azul oscuro #8</t>
  </si>
  <si>
    <t>53103001-0079</t>
  </si>
  <si>
    <t>Poloshirt escolar azul oscuro #XL</t>
  </si>
  <si>
    <t>53103001-0062</t>
  </si>
  <si>
    <t>Poloshirt escolar rojo vino #10</t>
  </si>
  <si>
    <t>53103001-0059</t>
  </si>
  <si>
    <t>Poloshirt escolar rojo vino #4</t>
  </si>
  <si>
    <t>53103001-0083</t>
  </si>
  <si>
    <t>Poloshirt escolar rojo vino #6</t>
  </si>
  <si>
    <t>53103001-0061</t>
  </si>
  <si>
    <t>Poloshirt escolar rojo vino #8</t>
  </si>
  <si>
    <t>Poloshirt escolar rojo vino #L</t>
  </si>
  <si>
    <t>Poloshirt escolar rojo vino #M</t>
  </si>
  <si>
    <t>Protector de cuna</t>
  </si>
  <si>
    <t xml:space="preserve">Ropa bebe </t>
  </si>
  <si>
    <t>52121501-0002</t>
  </si>
  <si>
    <t xml:space="preserve">Sabana para Cunas </t>
  </si>
  <si>
    <t>53103001-0025</t>
  </si>
  <si>
    <t>T- shirt color blanco Talla L</t>
  </si>
  <si>
    <t>53103001-0026</t>
  </si>
  <si>
    <t>T- shirt color blanco Talla XL</t>
  </si>
  <si>
    <t>53103001-0028</t>
  </si>
  <si>
    <t>T- Shirt Manga Corta  Mujer Logo Orange</t>
  </si>
  <si>
    <t>53103001-0027</t>
  </si>
  <si>
    <t>T- Shirt Manga Corta Unisex Logo Orange</t>
  </si>
  <si>
    <t>T- Shirt Negro Manga Corta Unisex</t>
  </si>
  <si>
    <t>52121701-0003</t>
  </si>
  <si>
    <t>Toallas de Baño</t>
  </si>
  <si>
    <t>53103001-0047</t>
  </si>
  <si>
    <t>T-shirt color blanco #10</t>
  </si>
  <si>
    <t>53103001-0043</t>
  </si>
  <si>
    <t>T-shirt color blanco #14</t>
  </si>
  <si>
    <t>53103001-0040</t>
  </si>
  <si>
    <t>T-shirt color blanco #16</t>
  </si>
  <si>
    <t>53103001-0041</t>
  </si>
  <si>
    <t>T-shirt color blanco #2</t>
  </si>
  <si>
    <t>53103001-0046</t>
  </si>
  <si>
    <t>T-shirt color blanco #4</t>
  </si>
  <si>
    <t>53103001-0044</t>
  </si>
  <si>
    <t>T-shirt color blanco #6</t>
  </si>
  <si>
    <t>53103001-0045</t>
  </si>
  <si>
    <t>T-shirt color blanco #8</t>
  </si>
  <si>
    <t>53103001-0031</t>
  </si>
  <si>
    <t>T-Shirt Manga Larga Unisex con Logo Orange</t>
  </si>
  <si>
    <t>80141611-0001</t>
  </si>
  <si>
    <t>TSHIRTS SERIGRAFIADOS</t>
  </si>
  <si>
    <t>Vestido niñas 3T/4T</t>
  </si>
  <si>
    <t>Vestidos azul niña #12</t>
  </si>
  <si>
    <t>Vestidos y enterizos de mujer</t>
  </si>
  <si>
    <t>53111603-0002</t>
  </si>
  <si>
    <t>Zapatos femeninos</t>
  </si>
  <si>
    <t>53111603-0001</t>
  </si>
  <si>
    <t>Zapatos masculinos</t>
  </si>
  <si>
    <t>53102303-0011</t>
  </si>
  <si>
    <t>Boxers para Adolescente Masculino</t>
  </si>
  <si>
    <t>53102303-0012</t>
  </si>
  <si>
    <t>Boxers para Niños</t>
  </si>
  <si>
    <t>CONTEO 30/09/22</t>
  </si>
  <si>
    <t>53103001-0092</t>
  </si>
  <si>
    <t>Camisetas Blanca Cuello Tipo V p/ Adolescente femenina</t>
  </si>
  <si>
    <t>53103001-0094</t>
  </si>
  <si>
    <t>Franelas de bebe</t>
  </si>
  <si>
    <t>53102513-0001</t>
  </si>
  <si>
    <t xml:space="preserve">PAQ </t>
  </si>
  <si>
    <t>53102513-0002</t>
  </si>
  <si>
    <t>Gancho de pelo</t>
  </si>
  <si>
    <t>52121508-0002</t>
  </si>
  <si>
    <t>Juegos de Sabanas para cuna</t>
  </si>
  <si>
    <t>53101501-0010</t>
  </si>
  <si>
    <t>Pantalon deportivo largo #10</t>
  </si>
  <si>
    <t>53101501-0006</t>
  </si>
  <si>
    <t>Pantalon deportivo largo #6</t>
  </si>
  <si>
    <t>53101501-0009</t>
  </si>
  <si>
    <t>Pantalon deportivo largo #8</t>
  </si>
  <si>
    <t>53101501-0042</t>
  </si>
  <si>
    <t>Pantalon deportivo largo #L</t>
  </si>
  <si>
    <t>53101501-0041</t>
  </si>
  <si>
    <t>Pantalon deportivo largo #M</t>
  </si>
  <si>
    <t>53101501-0040</t>
  </si>
  <si>
    <t>Pantalon deportivo largo #S</t>
  </si>
  <si>
    <t>53101501-0043</t>
  </si>
  <si>
    <t>Pantalon deportivo largo #XL</t>
  </si>
  <si>
    <t>53102710-0005</t>
  </si>
  <si>
    <t>Pantalones Jogger Largos unisex p/ Adolescentes</t>
  </si>
  <si>
    <t>53102303-0008</t>
  </si>
  <si>
    <t>Panties para niños</t>
  </si>
  <si>
    <t>53121601-0002</t>
  </si>
  <si>
    <t>Sabanas</t>
  </si>
  <si>
    <t>53111803-0001</t>
  </si>
  <si>
    <t>Sandalias tipo crocs</t>
  </si>
  <si>
    <t>Inventario por Almacén: UTILES VARIOS</t>
  </si>
  <si>
    <t>47131502-0002</t>
  </si>
  <si>
    <t>Agarrador de caldero</t>
  </si>
  <si>
    <t>31211803-0004</t>
  </si>
  <si>
    <t>Aguarras</t>
  </si>
  <si>
    <t>60141008-0020</t>
  </si>
  <si>
    <t>Alfombra Educativa Grande +3 años</t>
  </si>
  <si>
    <t>52151642-0001</t>
  </si>
  <si>
    <t>Aplastador o majador de fritos</t>
  </si>
  <si>
    <t>39101601-0008</t>
  </si>
  <si>
    <t>Aplique de Pared Inoxidable No.LG11099B1</t>
  </si>
  <si>
    <t>49161608-0001</t>
  </si>
  <si>
    <t>Balon de Volibol de Piel</t>
  </si>
  <si>
    <t>30191505-0001</t>
  </si>
  <si>
    <t>Banquillo para subir a la camilla</t>
  </si>
  <si>
    <t>26111701-0003</t>
  </si>
  <si>
    <t xml:space="preserve">Batería para Inversor </t>
  </si>
  <si>
    <t>31162403-0001</t>
  </si>
  <si>
    <t>Bisagras para puertas de baño</t>
  </si>
  <si>
    <t>11111609-0001</t>
  </si>
  <si>
    <t>Block</t>
  </si>
  <si>
    <t>40151510-0003</t>
  </si>
  <si>
    <t xml:space="preserve">Bomba Centrifuga </t>
  </si>
  <si>
    <t>40151510-0005</t>
  </si>
  <si>
    <t>Bomba de agua ladrona</t>
  </si>
  <si>
    <t>39101701-0001</t>
  </si>
  <si>
    <t xml:space="preserve">Bombilla </t>
  </si>
  <si>
    <t>39101601-0007</t>
  </si>
  <si>
    <t>Bombilla MR 11</t>
  </si>
  <si>
    <t>39101601-0001</t>
  </si>
  <si>
    <t>Bombilla MR 16</t>
  </si>
  <si>
    <t>39101601-0002</t>
  </si>
  <si>
    <t>Bombilla MR 35</t>
  </si>
  <si>
    <t>52152004-0004</t>
  </si>
  <si>
    <t>Bowl en Cristal 5.5</t>
  </si>
  <si>
    <t>30171514-0001</t>
  </si>
  <si>
    <t>Brazos hidraulicos para Puertas</t>
  </si>
  <si>
    <t>Breaker 20 AMP FINO</t>
  </si>
  <si>
    <t>39121003-0004</t>
  </si>
  <si>
    <t>Breaker 20 AMP grueso</t>
  </si>
  <si>
    <t>39121003-0005</t>
  </si>
  <si>
    <t>Breaker 30 AMP grueso</t>
  </si>
  <si>
    <t xml:space="preserve">Breaker 40 AMP </t>
  </si>
  <si>
    <t>Breaker 80 AMP FINO</t>
  </si>
  <si>
    <t>39121601-0004</t>
  </si>
  <si>
    <t xml:space="preserve">Breaker de 16Amp </t>
  </si>
  <si>
    <t>39121601-0002</t>
  </si>
  <si>
    <t xml:space="preserve">Breaker de 20AMP </t>
  </si>
  <si>
    <t>39121601-0005</t>
  </si>
  <si>
    <t xml:space="preserve">Breaker de 32Amp </t>
  </si>
  <si>
    <t xml:space="preserve">Breaker 60 AMP </t>
  </si>
  <si>
    <t>31211904-0003</t>
  </si>
  <si>
    <t>Brochas de 1" Pulgada</t>
  </si>
  <si>
    <t>31211904-0001</t>
  </si>
  <si>
    <t>Brochas de 2 1/2" Pulgadas</t>
  </si>
  <si>
    <t>39121616-0001</t>
  </si>
  <si>
    <t>Caja de Breaker de 3 a 8</t>
  </si>
  <si>
    <t>60141008-0021</t>
  </si>
  <si>
    <t>Camion Grande</t>
  </si>
  <si>
    <t>60141008-0051</t>
  </si>
  <si>
    <t>Camión Volteo 3+</t>
  </si>
  <si>
    <t>60141008-0012</t>
  </si>
  <si>
    <t xml:space="preserve">Camion Volteo Rojo En Plataforma </t>
  </si>
  <si>
    <t>52152002-0008</t>
  </si>
  <si>
    <t>Canasta plastica para vegetales</t>
  </si>
  <si>
    <t>46171501-0001</t>
  </si>
  <si>
    <t>Candado 40 mm</t>
  </si>
  <si>
    <t>26121629-0002</t>
  </si>
  <si>
    <t>Capacitores 45+5</t>
  </si>
  <si>
    <t>26121629-0003</t>
  </si>
  <si>
    <t>Capacitores de 5 microfaradio UF</t>
  </si>
  <si>
    <t>46181525-0001</t>
  </si>
  <si>
    <t>Capas de Agua impermeable</t>
  </si>
  <si>
    <t>60141008-00022</t>
  </si>
  <si>
    <t>Carro Policia</t>
  </si>
  <si>
    <t>52151604-0002</t>
  </si>
  <si>
    <t>Cedazo para fregadero</t>
  </si>
  <si>
    <t>30111601-0001</t>
  </si>
  <si>
    <t>Cemento blanco</t>
  </si>
  <si>
    <t>31201606-0002</t>
  </si>
  <si>
    <t>Cemento Gris</t>
  </si>
  <si>
    <t>27111901-0003</t>
  </si>
  <si>
    <t>Chicharra Reversible 1/4 pulgadas</t>
  </si>
  <si>
    <t>27111801-0004</t>
  </si>
  <si>
    <t>Cinta Metrica</t>
  </si>
  <si>
    <t>52151604-0005</t>
  </si>
  <si>
    <t>Colador mediano de acero</t>
  </si>
  <si>
    <t>43211507-0014</t>
  </si>
  <si>
    <t>COMPUTADORA REFURBISHED DELL</t>
  </si>
  <si>
    <t>39121303-0003</t>
  </si>
  <si>
    <t>Contactores de 40 Ampere Bobina A24 V 2 polos</t>
  </si>
  <si>
    <t>25174004-0001</t>
  </si>
  <si>
    <t>Coolant</t>
  </si>
  <si>
    <t>40142115-0021</t>
  </si>
  <si>
    <t>Coplin de 1/2 C PVC</t>
  </si>
  <si>
    <t xml:space="preserve">Cuchara café </t>
  </si>
  <si>
    <t>52151704-0012</t>
  </si>
  <si>
    <t>Cuchara para uso domestico</t>
  </si>
  <si>
    <t>52151702-0004</t>
  </si>
  <si>
    <t>Cuchillo de corte No.6</t>
  </si>
  <si>
    <t>46181501-0001</t>
  </si>
  <si>
    <t>Delantar Tipo Pechera</t>
  </si>
  <si>
    <t>27111701-0003</t>
  </si>
  <si>
    <t>Destirnillador de estrias</t>
  </si>
  <si>
    <t>27111701-0002</t>
  </si>
  <si>
    <t>Destornillador Plano</t>
  </si>
  <si>
    <t>31191603-0001</t>
  </si>
  <si>
    <t>Disco de pulir #4</t>
  </si>
  <si>
    <t>31211506-0005</t>
  </si>
  <si>
    <t>Drycoat</t>
  </si>
  <si>
    <t>30181503-0002</t>
  </si>
  <si>
    <t>Ducha sencilla</t>
  </si>
  <si>
    <t>40141719-0002</t>
  </si>
  <si>
    <t>Electrodos Tipo E6013</t>
  </si>
  <si>
    <t>52152002-0006</t>
  </si>
  <si>
    <t>Envase para azucar</t>
  </si>
  <si>
    <t>52152002-0005</t>
  </si>
  <si>
    <t>Envase para sal</t>
  </si>
  <si>
    <t>52152002-0007</t>
  </si>
  <si>
    <t xml:space="preserve">Envase plastico para cafe </t>
  </si>
  <si>
    <t>26121629-0004</t>
  </si>
  <si>
    <t xml:space="preserve">Foto Celda </t>
  </si>
  <si>
    <t>56101530-0002</t>
  </si>
  <si>
    <t>Gabinete de 45 llaves</t>
  </si>
  <si>
    <t>56101530-0001</t>
  </si>
  <si>
    <t>Gabinete de 93 llaves</t>
  </si>
  <si>
    <t>Gomitas de pelo</t>
  </si>
  <si>
    <t>46181504-0002</t>
  </si>
  <si>
    <t>Guantes para soldar</t>
  </si>
  <si>
    <t>52151603-0001</t>
  </si>
  <si>
    <t>Guayo metalico con mango</t>
  </si>
  <si>
    <t>60141008-0023</t>
  </si>
  <si>
    <t>Gugua Policia</t>
  </si>
  <si>
    <t>39121506-0002</t>
  </si>
  <si>
    <t>Interruptor Doble</t>
  </si>
  <si>
    <t>60141008-0024</t>
  </si>
  <si>
    <t>Jeep de Policia</t>
  </si>
  <si>
    <t>60141008-0025</t>
  </si>
  <si>
    <t>Jeep de Policia con Remolque</t>
  </si>
  <si>
    <t>60141008-0044</t>
  </si>
  <si>
    <t>Juego Bloques de Tela 6M+</t>
  </si>
  <si>
    <t>60141008-0050</t>
  </si>
  <si>
    <t>Juego de Bebé 3m+</t>
  </si>
  <si>
    <t>60141008-0053</t>
  </si>
  <si>
    <t>Juego de Camión de Colores</t>
  </si>
  <si>
    <t>60141008-0052</t>
  </si>
  <si>
    <t>Juego de Camión Pala y Volteo 3+</t>
  </si>
  <si>
    <t>27112134-0002</t>
  </si>
  <si>
    <t>Juego de Herramientas</t>
  </si>
  <si>
    <t>60141008-0054</t>
  </si>
  <si>
    <t>Juego de Maracas 3M+</t>
  </si>
  <si>
    <t>60141008-0016</t>
  </si>
  <si>
    <t>Juego De Playa 6/1 Piezas</t>
  </si>
  <si>
    <t>27112113-0001</t>
  </si>
  <si>
    <t>Juego de prensas (Sargentos)</t>
  </si>
  <si>
    <t>60141008-0026</t>
  </si>
  <si>
    <t>Juego Instructivo 3+ años</t>
  </si>
  <si>
    <t>27111710-0002</t>
  </si>
  <si>
    <t>Juegos de Cubos de 1/4</t>
  </si>
  <si>
    <t>60141008-0039</t>
  </si>
  <si>
    <t>Juguetes Convencionales para Niños de 0 a 1año</t>
  </si>
  <si>
    <t>60141008-0040</t>
  </si>
  <si>
    <t>Juguetes Convencionales para niños de 2 a 3 años</t>
  </si>
  <si>
    <t>60141008-0002</t>
  </si>
  <si>
    <t>Juguetes Convencionales para niños de 4 a 5 años</t>
  </si>
  <si>
    <t>60141008-0041</t>
  </si>
  <si>
    <t>Juguetes Convencionales para niños de 9 a 17 años</t>
  </si>
  <si>
    <t>60141008-0001</t>
  </si>
  <si>
    <t>Juguetes Convencionales para NNA de 6 a 8 años</t>
  </si>
  <si>
    <t>60141008-0042</t>
  </si>
  <si>
    <t>Juguetes Infables y de piscina</t>
  </si>
  <si>
    <t>40141716-0002</t>
  </si>
  <si>
    <t>Junta de cera</t>
  </si>
  <si>
    <t>40142404-0001</t>
  </si>
  <si>
    <t>72102201-0003</t>
  </si>
  <si>
    <t>Kit Instalación A/C 1/4"X1/2" 3M</t>
  </si>
  <si>
    <t>39101601-0004</t>
  </si>
  <si>
    <t>Lámpara Tipo Reflector de 200W</t>
  </si>
  <si>
    <t>39101605-0006</t>
  </si>
  <si>
    <t>Lámparas de Emergencia</t>
  </si>
  <si>
    <t>30181504-0002</t>
  </si>
  <si>
    <t>Lavamano</t>
  </si>
  <si>
    <t>46181802-0001</t>
  </si>
  <si>
    <t>Lentes de seguridad</t>
  </si>
  <si>
    <t>55101510-0010</t>
  </si>
  <si>
    <t>Libros Varios</t>
  </si>
  <si>
    <t>27112007-0001</t>
  </si>
  <si>
    <t>Limas para Amolar</t>
  </si>
  <si>
    <t>39111702-0001</t>
  </si>
  <si>
    <t>Linternas portátiles recargables</t>
  </si>
  <si>
    <t>27111707-0005</t>
  </si>
  <si>
    <t>Llave Ajustable con Agarradera de Goma</t>
  </si>
  <si>
    <t>27111707-0006</t>
  </si>
  <si>
    <t>Llave Ajustable de 10 pulgadas con mango de goma</t>
  </si>
  <si>
    <t>27111707-0004</t>
  </si>
  <si>
    <t>Llave Ajustables de 22mm a 12mm</t>
  </si>
  <si>
    <t>27111720-0002</t>
  </si>
  <si>
    <t>Llave angular</t>
  </si>
  <si>
    <t>40161526-0001</t>
  </si>
  <si>
    <t>Llave de filtro</t>
  </si>
  <si>
    <t>27111707-0002</t>
  </si>
  <si>
    <t>Llave Stilsón de 18"</t>
  </si>
  <si>
    <t>27111707-0003</t>
  </si>
  <si>
    <t>Llave Stilsón de 24"</t>
  </si>
  <si>
    <t>31162402-0003</t>
  </si>
  <si>
    <t>Llavin standard (Yale de puño)</t>
  </si>
  <si>
    <t>31162402-0001</t>
  </si>
  <si>
    <t>Llavines</t>
  </si>
  <si>
    <t>27112014-0001</t>
  </si>
  <si>
    <t>Machete Ancho</t>
  </si>
  <si>
    <t>27112014-0002</t>
  </si>
  <si>
    <t>Machete Largo</t>
  </si>
  <si>
    <t>52151631-0005</t>
  </si>
  <si>
    <t>Majador de viveres</t>
  </si>
  <si>
    <t>49221505-0001</t>
  </si>
  <si>
    <t>MALLA DE BASKETBALL</t>
  </si>
  <si>
    <t>49221505-0002</t>
  </si>
  <si>
    <t>MALLA DE VOLLEYBALL</t>
  </si>
  <si>
    <t>41103311-0003</t>
  </si>
  <si>
    <t>Manómetro Comp. R410/404a/22 Mang. 5"</t>
  </si>
  <si>
    <t>26111704-0001</t>
  </si>
  <si>
    <t>Mantenedor de carga de bateria</t>
  </si>
  <si>
    <t>60141008-0046</t>
  </si>
  <si>
    <t>Maracas de Animales 3M+</t>
  </si>
  <si>
    <t>27111602-0001</t>
  </si>
  <si>
    <t>Martillo</t>
  </si>
  <si>
    <t>27111720-0001</t>
  </si>
  <si>
    <t>Mezcladoras</t>
  </si>
  <si>
    <t>53121603-0005</t>
  </si>
  <si>
    <t>Mochila tipo back pack 45.5 x 32 x 19 cm</t>
  </si>
  <si>
    <t>53121603-0004</t>
  </si>
  <si>
    <t>MOCHILAS CON KIT JUNTA LOCAL DE PROTECCION</t>
  </si>
  <si>
    <t>43211905-0002</t>
  </si>
  <si>
    <t>MONITOR 19 "</t>
  </si>
  <si>
    <t>60122202-0001</t>
  </si>
  <si>
    <t>Mota</t>
  </si>
  <si>
    <t>43211708-0001</t>
  </si>
  <si>
    <t xml:space="preserve">Mouse </t>
  </si>
  <si>
    <t>60141008-0010</t>
  </si>
  <si>
    <t>Muñeca En Caja 14 Tipo Ventana En Emp. De 24 Piezas</t>
  </si>
  <si>
    <t>60141008-0031</t>
  </si>
  <si>
    <t>Muñeca Maria Palito</t>
  </si>
  <si>
    <t>60141008-0032</t>
  </si>
  <si>
    <t>Muñeco Minene</t>
  </si>
  <si>
    <t>25171901-0004</t>
  </si>
  <si>
    <t>Neumáticos 225/55-18</t>
  </si>
  <si>
    <t>25172504-0002</t>
  </si>
  <si>
    <t>Neumaticos 235/60 -18</t>
  </si>
  <si>
    <t>25172504-0001</t>
  </si>
  <si>
    <t>Neumáticos 235/70 R16</t>
  </si>
  <si>
    <t>25172504-0003</t>
  </si>
  <si>
    <t>Neumáticos 245/65 R17</t>
  </si>
  <si>
    <t>25172504-0004</t>
  </si>
  <si>
    <t>Neumáticos 265/70 R16</t>
  </si>
  <si>
    <t>25171901-0002</t>
  </si>
  <si>
    <t>Neumáticos 700R- 16-12L</t>
  </si>
  <si>
    <t>40142606-0006</t>
  </si>
  <si>
    <t>Niple de 6" x 1" HG</t>
  </si>
  <si>
    <t>23153002-0002</t>
  </si>
  <si>
    <t>Nivel pequeño Nivelado</t>
  </si>
  <si>
    <t>60141008-0049</t>
  </si>
  <si>
    <t>Paquete de Animalitos de Gomas 3+</t>
  </si>
  <si>
    <t>60141008-0045</t>
  </si>
  <si>
    <t>Parché Chino</t>
  </si>
  <si>
    <t>49161603-0001</t>
  </si>
  <si>
    <t>Pelota de Básquetbol</t>
  </si>
  <si>
    <t>60141008-0047</t>
  </si>
  <si>
    <t>Peluche Animales OM+</t>
  </si>
  <si>
    <t>31162407-0001</t>
  </si>
  <si>
    <t>Pestillos a puertas de baño</t>
  </si>
  <si>
    <t>31211506-0002</t>
  </si>
  <si>
    <t>Pintura Verde Olivo 84 Tropical</t>
  </si>
  <si>
    <t>60141105-0002</t>
  </si>
  <si>
    <t>Pitos</t>
  </si>
  <si>
    <t>60141008-0048</t>
  </si>
  <si>
    <t>Pizarra Magnenetica de Dibujo 3+</t>
  </si>
  <si>
    <t>31231106-0003</t>
  </si>
  <si>
    <t>Plafón Vinyl Yeso 2x4x7MM (Planchas)</t>
  </si>
  <si>
    <t>52152004-0001</t>
  </si>
  <si>
    <t>Plato de melamina llano</t>
  </si>
  <si>
    <t>Platon de cristal</t>
  </si>
  <si>
    <t>Polvo para cucaracha</t>
  </si>
  <si>
    <t>60121405-0001</t>
  </si>
  <si>
    <t>Porta banners tipo Araña</t>
  </si>
  <si>
    <t>31211906-0003</t>
  </si>
  <si>
    <t>Porta rolos</t>
  </si>
  <si>
    <t>42132101-0001</t>
  </si>
  <si>
    <t>Protectores de colchon twin.</t>
  </si>
  <si>
    <t>27112004-0002</t>
  </si>
  <si>
    <t>Rastrillo de Hierro</t>
  </si>
  <si>
    <t>49221503-0002</t>
  </si>
  <si>
    <t>RODILLERA DEPORTIVA REFORZADA</t>
  </si>
  <si>
    <t>14121504-0001</t>
  </si>
  <si>
    <t>Rollo papel aluminio</t>
  </si>
  <si>
    <t>55121727-0005</t>
  </si>
  <si>
    <t xml:space="preserve">Señaliticos en Acrilico medida 6x14 pulgadas </t>
  </si>
  <si>
    <t>60141008-0063</t>
  </si>
  <si>
    <t>Set de alfombras de goma 4/1</t>
  </si>
  <si>
    <t>60141008-0035</t>
  </si>
  <si>
    <t>Set de Camiones peq. de 3+ años</t>
  </si>
  <si>
    <t>60141008-00036</t>
  </si>
  <si>
    <t>Set de Carrito para Bebe +18 meses</t>
  </si>
  <si>
    <t>6014303-0001</t>
  </si>
  <si>
    <t>Set de Herramienta de juguete</t>
  </si>
  <si>
    <t>60141008-0037</t>
  </si>
  <si>
    <t>Set de Jeep de 3+ años</t>
  </si>
  <si>
    <t>60141008-0038</t>
  </si>
  <si>
    <t>Set de Maracas</t>
  </si>
  <si>
    <t>60141001-0005</t>
  </si>
  <si>
    <t>Set de Pelotas pequeñas de 3+ años</t>
  </si>
  <si>
    <t>12352310-0001</t>
  </si>
  <si>
    <t xml:space="preserve">Silicone </t>
  </si>
  <si>
    <t>30101803-0002</t>
  </si>
  <si>
    <t xml:space="preserve">Switch de presion </t>
  </si>
  <si>
    <t>43211509-0005</t>
  </si>
  <si>
    <t>TABLETAS GALAXI TAB A7</t>
  </si>
  <si>
    <t>23101502-0002</t>
  </si>
  <si>
    <t>Taladro de percusión</t>
  </si>
  <si>
    <t>23101502-0003</t>
  </si>
  <si>
    <t>Taladro pra Atornillar</t>
  </si>
  <si>
    <t>24111810-0003</t>
  </si>
  <si>
    <t>Tanque</t>
  </si>
  <si>
    <t xml:space="preserve">Tapa caldero grande </t>
  </si>
  <si>
    <t>Tapa caldero mediana</t>
  </si>
  <si>
    <t>48101905-0001</t>
  </si>
  <si>
    <t xml:space="preserve">Taza para Café </t>
  </si>
  <si>
    <t>80141605-0001</t>
  </si>
  <si>
    <t>Taza para café con Logo de Institución</t>
  </si>
  <si>
    <t>Tazon alimentacion bebe</t>
  </si>
  <si>
    <t>60141008-0043</t>
  </si>
  <si>
    <t>Teléfono para Bebé 3M +</t>
  </si>
  <si>
    <t>41113601-0002</t>
  </si>
  <si>
    <t>Tester (Multimetro)</t>
  </si>
  <si>
    <t>42231807-0001</t>
  </si>
  <si>
    <t>Teteras grandes</t>
  </si>
  <si>
    <t>42231807-0002</t>
  </si>
  <si>
    <t xml:space="preserve">Teteras pequeñas </t>
  </si>
  <si>
    <t>31211803-0001</t>
  </si>
  <si>
    <t>Thinner</t>
  </si>
  <si>
    <t>27112007-0002</t>
  </si>
  <si>
    <t>Tijera para Podar</t>
  </si>
  <si>
    <t>39121406-0005</t>
  </si>
  <si>
    <t>Tomacorriennte E Interruptor Combinado</t>
  </si>
  <si>
    <t>39121406-0002</t>
  </si>
  <si>
    <t>Tomacorriente</t>
  </si>
  <si>
    <t>39121406-0003</t>
  </si>
  <si>
    <t>Tomacorriente para UPS</t>
  </si>
  <si>
    <t>26121629-0005</t>
  </si>
  <si>
    <t>Triángulos Reflectivos para Emergencias</t>
  </si>
  <si>
    <t>24121807-0007</t>
  </si>
  <si>
    <t>Urnas Acrilicas de 1/8, 4 pies de alto cuadrada y con sellos de seguridad.</t>
  </si>
  <si>
    <t>30102403-0001</t>
  </si>
  <si>
    <t>Varilla</t>
  </si>
  <si>
    <t>Vasos entrenadores</t>
  </si>
  <si>
    <t>40141702-0011</t>
  </si>
  <si>
    <t>Zinc en Laminas</t>
  </si>
  <si>
    <t>26121505-0001</t>
  </si>
  <si>
    <t>Cable ITP categoria 6</t>
  </si>
  <si>
    <t>31231317-0001</t>
  </si>
  <si>
    <t>Canaleta de 1 pulgada</t>
  </si>
  <si>
    <t>31231317-0002</t>
  </si>
  <si>
    <t>Canaleta de 2 pulgada</t>
  </si>
  <si>
    <t>52141703-0001</t>
  </si>
  <si>
    <t>Canastilla para Bebe</t>
  </si>
  <si>
    <t>26121539-0001</t>
  </si>
  <si>
    <t>Conectores modulares Jack Rj-45 Cat 6</t>
  </si>
  <si>
    <t>52141501-0002</t>
  </si>
  <si>
    <t>Freezer 5 pies</t>
  </si>
  <si>
    <t>52152002-0004</t>
  </si>
  <si>
    <t>Jamper para ropa plastico</t>
  </si>
  <si>
    <t>Juego de Herramientas 3+</t>
  </si>
  <si>
    <t>40142008-0001</t>
  </si>
  <si>
    <t>Manguera de Agua</t>
  </si>
  <si>
    <t>25174004-0002</t>
  </si>
  <si>
    <t>refrigerante 410</t>
  </si>
  <si>
    <t>31311106-0002</t>
  </si>
  <si>
    <t>Rollo conduflex de 2 pulgadas</t>
  </si>
  <si>
    <t>23171512-0002</t>
  </si>
  <si>
    <t>Varilla de Plata 0%</t>
  </si>
  <si>
    <t>26111707-0001</t>
  </si>
  <si>
    <t>Bateria 13/12 para vehiculos</t>
  </si>
  <si>
    <t>26111707-0002</t>
  </si>
  <si>
    <t>Bateria 15/12 para vehiculos</t>
  </si>
  <si>
    <t>31211904-0002</t>
  </si>
  <si>
    <t>Brochas de 3" Pulgada</t>
  </si>
  <si>
    <t>52152007-0002</t>
  </si>
  <si>
    <t>Caldero 15 lbs</t>
  </si>
  <si>
    <t>52152007-0003</t>
  </si>
  <si>
    <t>Caldero 5 lbs</t>
  </si>
  <si>
    <t>53131604-0001</t>
  </si>
  <si>
    <t>Cepillo para el pelo</t>
  </si>
  <si>
    <t>53131503-0003</t>
  </si>
  <si>
    <t>Cepillo dientes de 3-17 años</t>
  </si>
  <si>
    <t>27111513-0001</t>
  </si>
  <si>
    <t>Cizalla de 4"</t>
  </si>
  <si>
    <t>52151604-0006</t>
  </si>
  <si>
    <t>Colador de aluminio</t>
  </si>
  <si>
    <t>52151607-0001</t>
  </si>
  <si>
    <t>Cucharas plasticas duras</t>
  </si>
  <si>
    <t>52151650-0001</t>
  </si>
  <si>
    <t>Escurridor de platos</t>
  </si>
  <si>
    <t>52121501-0003</t>
  </si>
  <si>
    <t>Mantas para e frio</t>
  </si>
  <si>
    <t>31211906-0002</t>
  </si>
  <si>
    <t>Motas antigotas</t>
  </si>
  <si>
    <t>31211502-0002</t>
  </si>
  <si>
    <t>Pintura acrilica superior premium SW6476</t>
  </si>
  <si>
    <t>31211502-0005</t>
  </si>
  <si>
    <t>Pintura azul 44 acrilica</t>
  </si>
  <si>
    <t>31211502-0001</t>
  </si>
  <si>
    <t>Pintura azul positivo acrilica</t>
  </si>
  <si>
    <t>31211502-0004</t>
  </si>
  <si>
    <t>Pintura blanco 50 acrilica</t>
  </si>
  <si>
    <t>31211502-0008</t>
  </si>
  <si>
    <t>Pintura blanco luz 110 acrilica</t>
  </si>
  <si>
    <t>31211502-0003</t>
  </si>
  <si>
    <t xml:space="preserve">Pintura gris plata tipo industrial acrilica </t>
  </si>
  <si>
    <t>52152004-0007</t>
  </si>
  <si>
    <t>Plato redondo</t>
  </si>
  <si>
    <t>52152004-0008</t>
  </si>
  <si>
    <t>Platos con divisiones plasticos</t>
  </si>
  <si>
    <t>48101805-0001</t>
  </si>
  <si>
    <t>Ponchera de acero inoxidable grande</t>
  </si>
  <si>
    <t>52151702-0006</t>
  </si>
  <si>
    <t>Set de cuchillos y cubiertos 16 piezas</t>
  </si>
  <si>
    <t>56112103-0008</t>
  </si>
  <si>
    <t>Sillas para Visitas</t>
  </si>
  <si>
    <t>52152101-0002</t>
  </si>
  <si>
    <t>Termo para cafe</t>
  </si>
  <si>
    <t>52151504-0010</t>
  </si>
  <si>
    <t>Vasos plasticos de 16oz</t>
  </si>
  <si>
    <t>52151504-0011</t>
  </si>
  <si>
    <t>Vasos plasticos de 7oz</t>
  </si>
  <si>
    <t>52152002-0009</t>
  </si>
  <si>
    <t>Zafacones con tapa</t>
  </si>
  <si>
    <t>Inventario por Almacén: ACTIVO FIJO</t>
  </si>
  <si>
    <t>52141510-0001</t>
  </si>
  <si>
    <t>Abanicos de pared</t>
  </si>
  <si>
    <t>39122303-0002</t>
  </si>
  <si>
    <t>Bocina 2.1 Tenocmaster M/C252KU-VV1-BT</t>
  </si>
  <si>
    <t>24111507-0003</t>
  </si>
  <si>
    <t xml:space="preserve">Bulto para herramientas </t>
  </si>
  <si>
    <t>56101539-0001</t>
  </si>
  <si>
    <t>Camarotes de Hierro de 163 cm * 200 cm</t>
  </si>
  <si>
    <t>56101508-0002</t>
  </si>
  <si>
    <t>Colchones para cuna 26" x 52"</t>
  </si>
  <si>
    <t>56101508-0004</t>
  </si>
  <si>
    <t>Colchones para cuna 36" x 18"</t>
  </si>
  <si>
    <t>56101508-0003</t>
  </si>
  <si>
    <t>Colchones para cuna 48" x 24"</t>
  </si>
  <si>
    <t>56101508-0005</t>
  </si>
  <si>
    <t>Colchones para cuna 54" x 30"</t>
  </si>
  <si>
    <t>43211507-0002</t>
  </si>
  <si>
    <t>Computadoras de Escritorio 24-5000</t>
  </si>
  <si>
    <t>43211507-0012</t>
  </si>
  <si>
    <t>Computadoras Optiplex 3080</t>
  </si>
  <si>
    <t>Credenza laminado</t>
  </si>
  <si>
    <t>56111902-0001</t>
  </si>
  <si>
    <t>Escaleras de Acero con de 2 Peldaño</t>
  </si>
  <si>
    <t>52141538-0001</t>
  </si>
  <si>
    <t>Esterilizador de Biberones</t>
  </si>
  <si>
    <t>52141802-0001</t>
  </si>
  <si>
    <t>Estufas Eléctricas de 2 Hornillas</t>
  </si>
  <si>
    <t>52141546-0001</t>
  </si>
  <si>
    <t>Extractor de grasa</t>
  </si>
  <si>
    <t>52141526-0001</t>
  </si>
  <si>
    <t>Grecas para café de 12 Tazas</t>
  </si>
  <si>
    <t>43212110-0001</t>
  </si>
  <si>
    <t>Impresora HP Laserjet Multifuncional</t>
  </si>
  <si>
    <t>43212110-0004</t>
  </si>
  <si>
    <t>Impresora HP LasetJet pro M404N</t>
  </si>
  <si>
    <t>47111501-0003</t>
  </si>
  <si>
    <t>Licuadora lndustrial</t>
  </si>
  <si>
    <t>52141524-0001</t>
  </si>
  <si>
    <t>Licuadora Pequeña</t>
  </si>
  <si>
    <t>43211507-0013</t>
  </si>
  <si>
    <t>Monitores 22" P222H</t>
  </si>
  <si>
    <t>43222604-0004</t>
  </si>
  <si>
    <t>Pantallas KLIFX 100-para Proyector</t>
  </si>
  <si>
    <t>27112111-0001</t>
  </si>
  <si>
    <t xml:space="preserve">Pinzas de Corte #6 </t>
  </si>
  <si>
    <t>23101510-0001</t>
  </si>
  <si>
    <t>Pulidora DW angular 4 ½"</t>
  </si>
  <si>
    <t>27111801-0002</t>
  </si>
  <si>
    <t>Rueda de medir</t>
  </si>
  <si>
    <t>56101504-0003</t>
  </si>
  <si>
    <t>SILLAS PLEGABLES</t>
  </si>
  <si>
    <t>56101522-0003</t>
  </si>
  <si>
    <t>Sillas para Visita sin brazos</t>
  </si>
  <si>
    <t>56112103-0006</t>
  </si>
  <si>
    <t>Sofá Moser C/ OTTMAN DGRAY R/DG11/22</t>
  </si>
  <si>
    <t>52141522-0001</t>
  </si>
  <si>
    <t>Tostadora 110V-60HZ 1500W</t>
  </si>
  <si>
    <t>43222604-0003</t>
  </si>
  <si>
    <t>UPS APC Smart 3.OKVA 2.7 W</t>
  </si>
  <si>
    <t>211507-0001</t>
  </si>
  <si>
    <t>UPS Forza NT- 511D</t>
  </si>
  <si>
    <t>56101705-0001</t>
  </si>
  <si>
    <t>Vitrina para Medicamentos</t>
  </si>
  <si>
    <t>40101701-0010</t>
  </si>
  <si>
    <t>Aire acondicionado 12,000 BTU Inverter</t>
  </si>
  <si>
    <t>40101701-0009</t>
  </si>
  <si>
    <t>Aire acondicionado 18,000 BTU Inverter</t>
  </si>
  <si>
    <t>26121605-0001</t>
  </si>
  <si>
    <t>Cables de jumpear bateria</t>
  </si>
  <si>
    <t>47121702-0004</t>
  </si>
  <si>
    <t>Contenedor de basura plastico 13 litros 29.2cmx20.3cmx32.1 cm</t>
  </si>
  <si>
    <t>24101612-0002</t>
  </si>
  <si>
    <t>Gatos para camion 10 toneladas</t>
  </si>
  <si>
    <t>24101612-0001</t>
  </si>
  <si>
    <t>Gatos para camionetas 5 toneladas</t>
  </si>
  <si>
    <t>27111715-0001</t>
  </si>
  <si>
    <t>Juego de llave mono mando con ducha</t>
  </si>
  <si>
    <t>PAQUETE 7/1</t>
  </si>
  <si>
    <t>47111501-0001</t>
  </si>
  <si>
    <t>Lavadora Industrial tipo lavanderia 35 libras</t>
  </si>
  <si>
    <t>52141505-0001</t>
  </si>
  <si>
    <t>Lavadoras manuales 22KG</t>
  </si>
  <si>
    <t>27111726-0001</t>
  </si>
  <si>
    <t xml:space="preserve">Llave de rueda para camioneta </t>
  </si>
  <si>
    <t>52141502-0001</t>
  </si>
  <si>
    <t>Nevera bebedero de Agua</t>
  </si>
  <si>
    <t>Tostadora 110v-60HZ 1500W</t>
  </si>
  <si>
    <t>42192207-0002</t>
  </si>
  <si>
    <t xml:space="preserve">Camillas de posición </t>
  </si>
  <si>
    <t>42271701-0004</t>
  </si>
  <si>
    <t>Cilindros de oxígenos</t>
  </si>
  <si>
    <t>56101508-0008</t>
  </si>
  <si>
    <t>Colchón para cuna 26x41x3"</t>
  </si>
  <si>
    <t>56101508-0009</t>
  </si>
  <si>
    <t>Colchón para cuna 27x3 x50"</t>
  </si>
  <si>
    <t>56101508-0010</t>
  </si>
  <si>
    <t>Colchón para cuna 27x50x4"</t>
  </si>
  <si>
    <t>56101508-0001</t>
  </si>
  <si>
    <t xml:space="preserve">Colchones para cama twin </t>
  </si>
  <si>
    <t>56101714-0001</t>
  </si>
  <si>
    <t>42182103-0003</t>
  </si>
  <si>
    <t>Estetoscopio para niños</t>
  </si>
  <si>
    <t>32121705-0002</t>
  </si>
  <si>
    <t>Inversores de 1.5KW 120VAC-12VDC Phase II</t>
  </si>
  <si>
    <t>24102004-0003</t>
  </si>
  <si>
    <t>Tramería de cinco (5) niveles con base de formica 72"</t>
  </si>
  <si>
    <t xml:space="preserve">CREADO </t>
  </si>
  <si>
    <t>12:45PM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</si>
</sst>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D$&quot;* #,##0.00_-;\-&quot;RD$&quot;* #,##0.00_-;_-&quot;RD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ahoma"/>
      <family val="2"/>
    </font>
    <font>
      <b/>
      <sz val="8"/>
      <color rgb="FF000000"/>
      <name val="Tahoma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8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80000"/>
      <name val="Calibri"/>
      <family val="2"/>
      <scheme val="minor"/>
    </font>
    <font>
      <b/>
      <sz val="16"/>
      <color rgb="FF08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4" fontId="6" fillId="0" borderId="1" xfId="0" applyNumberFormat="1" applyFont="1" applyFill="1" applyBorder="1" applyAlignment="1">
      <alignment wrapText="1"/>
    </xf>
    <xf numFmtId="44" fontId="0" fillId="0" borderId="1" xfId="0" applyNumberFormat="1" applyFont="1" applyBorder="1" applyAlignment="1">
      <alignment wrapText="1"/>
    </xf>
    <xf numFmtId="44" fontId="0" fillId="0" borderId="2" xfId="0" applyNumberFormat="1" applyFont="1" applyFill="1" applyBorder="1" applyAlignment="1">
      <alignment wrapText="1"/>
    </xf>
    <xf numFmtId="44" fontId="0" fillId="0" borderId="1" xfId="0" applyNumberFormat="1" applyFont="1" applyBorder="1"/>
    <xf numFmtId="44" fontId="2" fillId="2" borderId="1" xfId="0" applyNumberFormat="1" applyFont="1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44" fontId="2" fillId="0" borderId="1" xfId="1" applyFont="1" applyBorder="1" applyAlignment="1">
      <alignment wrapText="1"/>
    </xf>
    <xf numFmtId="49" fontId="2" fillId="0" borderId="0" xfId="0" applyNumberFormat="1" applyFont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43" fontId="0" fillId="0" borderId="0" xfId="0" applyNumberFormat="1" applyAlignment="1">
      <alignment wrapText="1"/>
    </xf>
    <xf numFmtId="49" fontId="7" fillId="0" borderId="0" xfId="0" applyNumberFormat="1" applyFont="1" applyAlignment="1">
      <alignment horizontal="center" wrapText="1"/>
    </xf>
    <xf numFmtId="43" fontId="8" fillId="3" borderId="1" xfId="0" applyNumberFormat="1" applyFont="1" applyFill="1" applyBorder="1" applyAlignment="1">
      <alignment wrapText="1"/>
    </xf>
    <xf numFmtId="43" fontId="0" fillId="0" borderId="1" xfId="0" applyNumberFormat="1" applyBorder="1" applyAlignment="1">
      <alignment wrapText="1"/>
    </xf>
    <xf numFmtId="0" fontId="0" fillId="4" borderId="1" xfId="0" applyFill="1" applyBorder="1" applyAlignment="1">
      <alignment wrapText="1"/>
    </xf>
    <xf numFmtId="44" fontId="2" fillId="0" borderId="0" xfId="1" applyFont="1" applyAlignment="1">
      <alignment wrapText="1"/>
    </xf>
    <xf numFmtId="2" fontId="0" fillId="0" borderId="0" xfId="0" applyNumberForma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2" fillId="3" borderId="1" xfId="0" applyFont="1" applyFill="1" applyBorder="1" applyAlignment="1">
      <alignment wrapText="1"/>
    </xf>
    <xf numFmtId="2" fontId="8" fillId="3" borderId="1" xfId="0" applyNumberFormat="1" applyFont="1" applyFill="1" applyBorder="1" applyAlignment="1">
      <alignment wrapText="1"/>
    </xf>
    <xf numFmtId="2" fontId="0" fillId="0" borderId="1" xfId="0" applyNumberFormat="1" applyBorder="1" applyAlignment="1">
      <alignment wrapText="1"/>
    </xf>
    <xf numFmtId="0" fontId="10" fillId="0" borderId="3" xfId="0" applyFont="1" applyBorder="1" applyAlignment="1">
      <alignment horizontal="center" wrapText="1"/>
    </xf>
    <xf numFmtId="0" fontId="0" fillId="0" borderId="1" xfId="0" applyFill="1" applyBorder="1" applyAlignment="1">
      <alignment wrapText="1"/>
    </xf>
    <xf numFmtId="44" fontId="0" fillId="0" borderId="1" xfId="0" applyNumberFormat="1" applyBorder="1" applyAlignment="1">
      <alignment wrapText="1"/>
    </xf>
    <xf numFmtId="0" fontId="2" fillId="3" borderId="1" xfId="0" applyFont="1" applyFill="1" applyBorder="1"/>
    <xf numFmtId="0" fontId="0" fillId="0" borderId="1" xfId="0" applyNumberFormat="1" applyBorder="1"/>
    <xf numFmtId="0" fontId="0" fillId="0" borderId="1" xfId="0" applyNumberFormat="1" applyFill="1" applyBorder="1"/>
    <xf numFmtId="44" fontId="2" fillId="0" borderId="1" xfId="0" applyNumberFormat="1" applyFont="1" applyFill="1" applyBorder="1"/>
    <xf numFmtId="4" fontId="0" fillId="0" borderId="1" xfId="0" applyNumberFormat="1" applyBorder="1"/>
    <xf numFmtId="4" fontId="0" fillId="0" borderId="1" xfId="0" applyNumberFormat="1" applyFill="1" applyBorder="1"/>
    <xf numFmtId="4" fontId="2" fillId="0" borderId="1" xfId="0" applyNumberFormat="1" applyFont="1" applyFill="1" applyBorder="1"/>
    <xf numFmtId="49" fontId="11" fillId="0" borderId="0" xfId="0" applyNumberFormat="1" applyFont="1" applyAlignment="1">
      <alignment horizontal="center" wrapText="1"/>
    </xf>
    <xf numFmtId="0" fontId="7" fillId="0" borderId="0" xfId="0" applyFont="1" applyAlignment="1">
      <alignment wrapText="1"/>
    </xf>
    <xf numFmtId="14" fontId="0" fillId="0" borderId="0" xfId="0" applyNumberFormat="1"/>
    <xf numFmtId="0" fontId="2" fillId="0" borderId="0" xfId="0" applyFont="1" applyAlignment="1">
      <alignment horizontal="center"/>
    </xf>
    <xf numFmtId="0" fontId="0" fillId="0" borderId="1" xfId="0" applyBorder="1" applyAlignment="1"/>
    <xf numFmtId="0" fontId="0" fillId="0" borderId="1" xfId="0" applyFill="1" applyBorder="1" applyAlignment="1"/>
    <xf numFmtId="0" fontId="0" fillId="0" borderId="0" xfId="0" applyAlignment="1"/>
    <xf numFmtId="14" fontId="0" fillId="0" borderId="0" xfId="0" applyNumberFormat="1" applyAlignment="1"/>
    <xf numFmtId="44" fontId="2" fillId="0" borderId="0" xfId="1" applyFont="1" applyBorder="1" applyAlignment="1">
      <alignment wrapText="1"/>
    </xf>
    <xf numFmtId="14" fontId="0" fillId="0" borderId="0" xfId="0" applyNumberFormat="1" applyAlignment="1">
      <alignment wrapText="1"/>
    </xf>
    <xf numFmtId="44" fontId="2" fillId="0" borderId="0" xfId="0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18</xdr:row>
      <xdr:rowOff>123826</xdr:rowOff>
    </xdr:from>
    <xdr:to>
      <xdr:col>2</xdr:col>
      <xdr:colOff>67723</xdr:colOff>
      <xdr:row>25</xdr:row>
      <xdr:rowOff>142876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1" y="3600451"/>
          <a:ext cx="2315622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209551</xdr:colOff>
      <xdr:row>69</xdr:row>
      <xdr:rowOff>123826</xdr:rowOff>
    </xdr:from>
    <xdr:to>
      <xdr:col>2</xdr:col>
      <xdr:colOff>67723</xdr:colOff>
      <xdr:row>76</xdr:row>
      <xdr:rowOff>142876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1" y="3600451"/>
          <a:ext cx="2315622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209551</xdr:colOff>
      <xdr:row>121</xdr:row>
      <xdr:rowOff>123826</xdr:rowOff>
    </xdr:from>
    <xdr:to>
      <xdr:col>2</xdr:col>
      <xdr:colOff>67723</xdr:colOff>
      <xdr:row>128</xdr:row>
      <xdr:rowOff>142876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1" y="3600451"/>
          <a:ext cx="2315622" cy="13525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</xdr:row>
      <xdr:rowOff>76200</xdr:rowOff>
    </xdr:from>
    <xdr:to>
      <xdr:col>1</xdr:col>
      <xdr:colOff>981566</xdr:colOff>
      <xdr:row>8</xdr:row>
      <xdr:rowOff>114299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47700"/>
          <a:ext cx="1657841" cy="990599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54</xdr:row>
      <xdr:rowOff>133350</xdr:rowOff>
    </xdr:from>
    <xdr:to>
      <xdr:col>1</xdr:col>
      <xdr:colOff>981566</xdr:colOff>
      <xdr:row>59</xdr:row>
      <xdr:rowOff>171449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0467975"/>
          <a:ext cx="1657841" cy="990599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106</xdr:row>
      <xdr:rowOff>133350</xdr:rowOff>
    </xdr:from>
    <xdr:to>
      <xdr:col>1</xdr:col>
      <xdr:colOff>1000616</xdr:colOff>
      <xdr:row>111</xdr:row>
      <xdr:rowOff>171449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421600"/>
          <a:ext cx="1657841" cy="990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123825</xdr:rowOff>
    </xdr:from>
    <xdr:to>
      <xdr:col>1</xdr:col>
      <xdr:colOff>924416</xdr:colOff>
      <xdr:row>6</xdr:row>
      <xdr:rowOff>276224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14350"/>
          <a:ext cx="1657841" cy="99059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88</xdr:row>
      <xdr:rowOff>161925</xdr:rowOff>
    </xdr:from>
    <xdr:to>
      <xdr:col>1</xdr:col>
      <xdr:colOff>943466</xdr:colOff>
      <xdr:row>93</xdr:row>
      <xdr:rowOff>161924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7350025"/>
          <a:ext cx="1657841" cy="99059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197</xdr:row>
      <xdr:rowOff>114300</xdr:rowOff>
    </xdr:from>
    <xdr:to>
      <xdr:col>1</xdr:col>
      <xdr:colOff>933941</xdr:colOff>
      <xdr:row>202</xdr:row>
      <xdr:rowOff>104774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8206500"/>
          <a:ext cx="1657841" cy="9905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121</xdr:row>
      <xdr:rowOff>47625</xdr:rowOff>
    </xdr:from>
    <xdr:to>
      <xdr:col>1</xdr:col>
      <xdr:colOff>924416</xdr:colOff>
      <xdr:row>126</xdr:row>
      <xdr:rowOff>38099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2798325"/>
          <a:ext cx="1657841" cy="990599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66</xdr:row>
      <xdr:rowOff>28575</xdr:rowOff>
    </xdr:from>
    <xdr:to>
      <xdr:col>1</xdr:col>
      <xdr:colOff>981566</xdr:colOff>
      <xdr:row>70</xdr:row>
      <xdr:rowOff>180974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35118675"/>
          <a:ext cx="1657841" cy="99059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28575</xdr:rowOff>
    </xdr:from>
    <xdr:to>
      <xdr:col>1</xdr:col>
      <xdr:colOff>1048241</xdr:colOff>
      <xdr:row>5</xdr:row>
      <xdr:rowOff>180974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19075"/>
          <a:ext cx="1657841" cy="9905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3</xdr:row>
      <xdr:rowOff>47625</xdr:rowOff>
    </xdr:from>
    <xdr:to>
      <xdr:col>1</xdr:col>
      <xdr:colOff>819641</xdr:colOff>
      <xdr:row>6</xdr:row>
      <xdr:rowOff>361949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38175"/>
          <a:ext cx="1657841" cy="990599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179</xdr:row>
      <xdr:rowOff>171450</xdr:rowOff>
    </xdr:from>
    <xdr:to>
      <xdr:col>1</xdr:col>
      <xdr:colOff>762491</xdr:colOff>
      <xdr:row>184</xdr:row>
      <xdr:rowOff>85724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49444275"/>
          <a:ext cx="1657841" cy="99059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385</xdr:row>
      <xdr:rowOff>171450</xdr:rowOff>
    </xdr:from>
    <xdr:to>
      <xdr:col>1</xdr:col>
      <xdr:colOff>819641</xdr:colOff>
      <xdr:row>390</xdr:row>
      <xdr:rowOff>85724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04813100"/>
          <a:ext cx="1657841" cy="990599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565</xdr:row>
      <xdr:rowOff>38100</xdr:rowOff>
    </xdr:from>
    <xdr:to>
      <xdr:col>5</xdr:col>
      <xdr:colOff>429116</xdr:colOff>
      <xdr:row>570</xdr:row>
      <xdr:rowOff>76199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154524075"/>
          <a:ext cx="1657841" cy="9905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80</xdr:row>
      <xdr:rowOff>180975</xdr:rowOff>
    </xdr:from>
    <xdr:to>
      <xdr:col>5</xdr:col>
      <xdr:colOff>181466</xdr:colOff>
      <xdr:row>86</xdr:row>
      <xdr:rowOff>28574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5" y="39547800"/>
          <a:ext cx="1657841" cy="990599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59</xdr:row>
      <xdr:rowOff>104775</xdr:rowOff>
    </xdr:from>
    <xdr:to>
      <xdr:col>2</xdr:col>
      <xdr:colOff>133841</xdr:colOff>
      <xdr:row>64</xdr:row>
      <xdr:rowOff>95249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946475"/>
          <a:ext cx="1657841" cy="990599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31</xdr:row>
      <xdr:rowOff>38100</xdr:rowOff>
    </xdr:from>
    <xdr:to>
      <xdr:col>2</xdr:col>
      <xdr:colOff>162416</xdr:colOff>
      <xdr:row>35</xdr:row>
      <xdr:rowOff>190499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4563725"/>
          <a:ext cx="1657841" cy="99059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</xdr:row>
      <xdr:rowOff>171450</xdr:rowOff>
    </xdr:from>
    <xdr:to>
      <xdr:col>2</xdr:col>
      <xdr:colOff>143366</xdr:colOff>
      <xdr:row>6</xdr:row>
      <xdr:rowOff>123824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361950"/>
          <a:ext cx="1657841" cy="9905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190500</xdr:rowOff>
    </xdr:from>
    <xdr:to>
      <xdr:col>1</xdr:col>
      <xdr:colOff>1010141</xdr:colOff>
      <xdr:row>6</xdr:row>
      <xdr:rowOff>180974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381000"/>
          <a:ext cx="1657841" cy="99059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181</xdr:row>
      <xdr:rowOff>0</xdr:rowOff>
    </xdr:from>
    <xdr:to>
      <xdr:col>1</xdr:col>
      <xdr:colOff>914891</xdr:colOff>
      <xdr:row>185</xdr:row>
      <xdr:rowOff>190499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7484625"/>
          <a:ext cx="1657841" cy="99059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357</xdr:row>
      <xdr:rowOff>95250</xdr:rowOff>
    </xdr:from>
    <xdr:to>
      <xdr:col>1</xdr:col>
      <xdr:colOff>1076816</xdr:colOff>
      <xdr:row>362</xdr:row>
      <xdr:rowOff>95249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33683375"/>
          <a:ext cx="1657841" cy="9905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422</xdr:row>
      <xdr:rowOff>133350</xdr:rowOff>
    </xdr:from>
    <xdr:to>
      <xdr:col>5</xdr:col>
      <xdr:colOff>581516</xdr:colOff>
      <xdr:row>427</xdr:row>
      <xdr:rowOff>171449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244916325"/>
          <a:ext cx="1657841" cy="99059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284</xdr:row>
      <xdr:rowOff>76200</xdr:rowOff>
    </xdr:from>
    <xdr:to>
      <xdr:col>2</xdr:col>
      <xdr:colOff>152891</xdr:colOff>
      <xdr:row>288</xdr:row>
      <xdr:rowOff>228599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62058350"/>
          <a:ext cx="1657841" cy="99059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149</xdr:row>
      <xdr:rowOff>28575</xdr:rowOff>
    </xdr:from>
    <xdr:to>
      <xdr:col>2</xdr:col>
      <xdr:colOff>124316</xdr:colOff>
      <xdr:row>153</xdr:row>
      <xdr:rowOff>142874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3600925"/>
          <a:ext cx="1657841" cy="99059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</xdr:row>
      <xdr:rowOff>28575</xdr:rowOff>
    </xdr:from>
    <xdr:to>
      <xdr:col>2</xdr:col>
      <xdr:colOff>143366</xdr:colOff>
      <xdr:row>5</xdr:row>
      <xdr:rowOff>180974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19075"/>
          <a:ext cx="1657841" cy="9905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28575</xdr:rowOff>
    </xdr:from>
    <xdr:to>
      <xdr:col>1</xdr:col>
      <xdr:colOff>972041</xdr:colOff>
      <xdr:row>6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19075"/>
          <a:ext cx="1657841" cy="99059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205</xdr:row>
      <xdr:rowOff>123825</xdr:rowOff>
    </xdr:from>
    <xdr:to>
      <xdr:col>1</xdr:col>
      <xdr:colOff>933941</xdr:colOff>
      <xdr:row>210</xdr:row>
      <xdr:rowOff>114299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4136825"/>
          <a:ext cx="1657841" cy="990599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402</xdr:row>
      <xdr:rowOff>133350</xdr:rowOff>
    </xdr:from>
    <xdr:to>
      <xdr:col>2</xdr:col>
      <xdr:colOff>190991</xdr:colOff>
      <xdr:row>407</xdr:row>
      <xdr:rowOff>123824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07587850"/>
          <a:ext cx="1657841" cy="9905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104775</xdr:rowOff>
    </xdr:from>
    <xdr:to>
      <xdr:col>1</xdr:col>
      <xdr:colOff>1048241</xdr:colOff>
      <xdr:row>6</xdr:row>
      <xdr:rowOff>28574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95275"/>
          <a:ext cx="1657841" cy="990599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42</xdr:row>
      <xdr:rowOff>142875</xdr:rowOff>
    </xdr:from>
    <xdr:to>
      <xdr:col>1</xdr:col>
      <xdr:colOff>1000616</xdr:colOff>
      <xdr:row>47</xdr:row>
      <xdr:rowOff>133349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5449550"/>
          <a:ext cx="1657841" cy="99059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93</xdr:row>
      <xdr:rowOff>190500</xdr:rowOff>
    </xdr:from>
    <xdr:to>
      <xdr:col>1</xdr:col>
      <xdr:colOff>924416</xdr:colOff>
      <xdr:row>98</xdr:row>
      <xdr:rowOff>180974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6071175"/>
          <a:ext cx="1657841" cy="9905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-JULIO/RESUMEN%20INVENTARIO%20JULI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8-AGOSTO/RESUMEN%20INVENTARIO%20AGOSTO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9-SEPTIEMBRE/RESUMEN%20DE%20INVENTARIO%20SEPT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LIMENTOS Y BEBIDAS"/>
      <sheetName val="LIMPIEZA"/>
      <sheetName val="GASTABLE DE OFICINA"/>
      <sheetName val="DESECHABLES"/>
      <sheetName val="MEDICAMENTOS"/>
      <sheetName val="ACABADOS TEXTILES"/>
      <sheetName val="UTILES VARIOS"/>
      <sheetName val="ACTIVOS FIJOS"/>
    </sheetNames>
    <sheetDataSet>
      <sheetData sheetId="0" refreshError="1"/>
      <sheetData sheetId="1">
        <row r="84">
          <cell r="F84">
            <v>6987615.5681999987</v>
          </cell>
        </row>
      </sheetData>
      <sheetData sheetId="2">
        <row r="63">
          <cell r="F63">
            <v>2631393.1645999998</v>
          </cell>
        </row>
      </sheetData>
      <sheetData sheetId="3">
        <row r="176">
          <cell r="F176">
            <v>9973955.984000003</v>
          </cell>
        </row>
      </sheetData>
      <sheetData sheetId="4">
        <row r="26">
          <cell r="F26">
            <v>3488330.1463999995</v>
          </cell>
        </row>
      </sheetData>
      <sheetData sheetId="5">
        <row r="178">
          <cell r="F178">
            <v>13318816.344799995</v>
          </cell>
        </row>
      </sheetData>
      <sheetData sheetId="6">
        <row r="138">
          <cell r="G138">
            <v>1410630.1872</v>
          </cell>
        </row>
      </sheetData>
      <sheetData sheetId="7">
        <row r="192">
          <cell r="F192">
            <v>16058494.983600002</v>
          </cell>
        </row>
      </sheetData>
      <sheetData sheetId="8">
        <row r="40">
          <cell r="F40">
            <v>2205536.3751999997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ALIMENTOS Y BEBIDAS"/>
      <sheetName val="LIMPIEZA"/>
      <sheetName val="MATERIAL GASTABLE OFICINA"/>
      <sheetName val="DESECHABLES"/>
      <sheetName val="MEDICAMENTOS"/>
      <sheetName val="ACABADO TEXTILES"/>
      <sheetName val="UTILES VARIOS"/>
      <sheetName val="ACTIVO FIJO"/>
    </sheetNames>
    <sheetDataSet>
      <sheetData sheetId="0" refreshError="1"/>
      <sheetData sheetId="1">
        <row r="106">
          <cell r="F106">
            <v>10176238.495200001</v>
          </cell>
        </row>
      </sheetData>
      <sheetData sheetId="2">
        <row r="53">
          <cell r="F53">
            <v>2893153.7405999992</v>
          </cell>
        </row>
      </sheetData>
      <sheetData sheetId="3">
        <row r="192">
          <cell r="F192">
            <v>11113787.727200007</v>
          </cell>
        </row>
      </sheetData>
      <sheetData sheetId="4">
        <row r="27">
          <cell r="F27">
            <v>5379123.1624000007</v>
          </cell>
        </row>
      </sheetData>
      <sheetData sheetId="5">
        <row r="174">
          <cell r="F174">
            <v>16625398.0438</v>
          </cell>
        </row>
      </sheetData>
      <sheetData sheetId="6">
        <row r="135">
          <cell r="G135">
            <v>1425450.6269999999</v>
          </cell>
        </row>
      </sheetData>
      <sheetData sheetId="7">
        <row r="195">
          <cell r="F195">
            <v>16422489.942999998</v>
          </cell>
        </row>
      </sheetData>
      <sheetData sheetId="8">
        <row r="49">
          <cell r="F49">
            <v>4488662.9522000002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ALIMENTOS Y BEBIDAS"/>
      <sheetName val="LIMPIEZA"/>
      <sheetName val="MATERIAL GASTABLE OFICINA"/>
      <sheetName val="DESECHABLES"/>
      <sheetName val="MEDICAMENTOS"/>
      <sheetName val="ACABADOS TEXTILES"/>
      <sheetName val="UTILES VARIOS"/>
      <sheetName val="ACTIVOS FIJOS"/>
    </sheetNames>
    <sheetDataSet>
      <sheetData sheetId="0" refreshError="1"/>
      <sheetData sheetId="1">
        <row r="97">
          <cell r="F97">
            <v>6987907.6219999995</v>
          </cell>
        </row>
      </sheetData>
      <sheetData sheetId="2">
        <row r="54">
          <cell r="F54">
            <v>2726491.4188000001</v>
          </cell>
        </row>
      </sheetData>
      <sheetData sheetId="3">
        <row r="181">
          <cell r="F181">
            <v>9481391.432</v>
          </cell>
        </row>
      </sheetData>
      <sheetData sheetId="4">
        <row r="23">
          <cell r="F23">
            <v>4467694.7085999995</v>
          </cell>
        </row>
      </sheetData>
      <sheetData sheetId="5">
        <row r="178">
          <cell r="F178">
            <v>20626235.838440001</v>
          </cell>
        </row>
      </sheetData>
      <sheetData sheetId="6">
        <row r="140">
          <cell r="G140">
            <v>2126877.3785999999</v>
          </cell>
        </row>
      </sheetData>
      <sheetData sheetId="7">
        <row r="218">
          <cell r="F218">
            <v>18224313.435800001</v>
          </cell>
        </row>
      </sheetData>
      <sheetData sheetId="8">
        <row r="53">
          <cell r="F53">
            <v>3858444.1888000001</v>
          </cell>
        </row>
      </sheetData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7D4BA5E-C42D-47B7-BAE0-50A113CC6E9D}" protected="1">
  <header guid="{17D4BA5E-C42D-47B7-BAE0-50A113CC6E9D}" dateTime="2022-10-08T13:20:08" maxSheetId="10" userName="Ana Maria Matos Suarez" r:id="rId1">
    <sheetIdMap count="9">
      <sheetId val="1"/>
      <sheetId val="2"/>
      <sheetId val="3"/>
      <sheetId val="4"/>
      <sheetId val="5"/>
      <sheetId val="6"/>
      <sheetId val="7"/>
      <sheetId val="8"/>
      <sheetId val="9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17D4BA5E-C42D-47B7-BAE0-50A113CC6E9D}" name="Ana Maria Matos Suarez" id="-613766433" dateTime="2022-10-08T13:20:39"/>
</us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2"/>
  <sheetViews>
    <sheetView showWhiteSpace="0" view="pageLayout" topLeftCell="A106" zoomScaleNormal="100" workbookViewId="0">
      <selection activeCell="A108" sqref="A108"/>
    </sheetView>
  </sheetViews>
  <sheetFormatPr baseColWidth="10" defaultRowHeight="15" x14ac:dyDescent="0.25"/>
  <cols>
    <col min="2" max="2" width="36.85546875" bestFit="1" customWidth="1"/>
    <col min="3" max="3" width="17.7109375" bestFit="1" customWidth="1"/>
  </cols>
  <sheetData>
    <row r="1" spans="1:3" x14ac:dyDescent="0.25">
      <c r="A1" s="1" t="s">
        <v>0</v>
      </c>
      <c r="B1" s="1"/>
      <c r="C1" s="1"/>
    </row>
    <row r="2" spans="1:3" x14ac:dyDescent="0.25">
      <c r="A2" s="2"/>
      <c r="B2" s="2"/>
      <c r="C2" s="2"/>
    </row>
    <row r="3" spans="1:3" x14ac:dyDescent="0.25">
      <c r="A3" s="3" t="s">
        <v>1</v>
      </c>
      <c r="B3" s="3"/>
      <c r="C3" s="3"/>
    </row>
    <row r="4" spans="1:3" x14ac:dyDescent="0.25">
      <c r="A4" s="4" t="s">
        <v>2</v>
      </c>
      <c r="B4" s="4"/>
      <c r="C4" s="4"/>
    </row>
    <row r="5" spans="1:3" x14ac:dyDescent="0.25">
      <c r="A5" s="5"/>
      <c r="B5" s="5"/>
    </row>
    <row r="6" spans="1:3" x14ac:dyDescent="0.25">
      <c r="A6" s="6" t="s">
        <v>3</v>
      </c>
      <c r="B6" s="6"/>
      <c r="C6" s="6"/>
    </row>
    <row r="7" spans="1:3" x14ac:dyDescent="0.25">
      <c r="A7" s="7" t="s">
        <v>4</v>
      </c>
      <c r="B7" s="7"/>
      <c r="C7" s="7"/>
    </row>
    <row r="8" spans="1:3" x14ac:dyDescent="0.25">
      <c r="A8" s="6" t="s">
        <v>5</v>
      </c>
      <c r="B8" s="6"/>
      <c r="C8" s="6"/>
    </row>
    <row r="11" spans="1:3" ht="18.75" x14ac:dyDescent="0.3">
      <c r="A11" s="8" t="s">
        <v>6</v>
      </c>
      <c r="B11" s="8" t="s">
        <v>7</v>
      </c>
      <c r="C11" s="8" t="s">
        <v>8</v>
      </c>
    </row>
    <row r="12" spans="1:3" x14ac:dyDescent="0.25">
      <c r="A12" s="9">
        <v>1</v>
      </c>
      <c r="B12" s="10" t="s">
        <v>9</v>
      </c>
      <c r="C12" s="11">
        <f>'[1]ALIMENTOS Y BEBIDAS'!$F$84</f>
        <v>6987615.5681999987</v>
      </c>
    </row>
    <row r="13" spans="1:3" x14ac:dyDescent="0.25">
      <c r="A13" s="9">
        <v>2</v>
      </c>
      <c r="B13" s="10" t="s">
        <v>10</v>
      </c>
      <c r="C13" s="12">
        <f>[1]LIMPIEZA!$F$63</f>
        <v>2631393.1645999998</v>
      </c>
    </row>
    <row r="14" spans="1:3" x14ac:dyDescent="0.25">
      <c r="A14" s="9">
        <v>3</v>
      </c>
      <c r="B14" s="10" t="s">
        <v>11</v>
      </c>
      <c r="C14" s="13">
        <f>'[1]GASTABLE DE OFICINA'!$F$176</f>
        <v>9973955.984000003</v>
      </c>
    </row>
    <row r="15" spans="1:3" x14ac:dyDescent="0.25">
      <c r="A15" s="9">
        <v>4</v>
      </c>
      <c r="B15" s="10" t="s">
        <v>12</v>
      </c>
      <c r="C15" s="14">
        <f>[1]DESECHABLES!$F$26</f>
        <v>3488330.1463999995</v>
      </c>
    </row>
    <row r="16" spans="1:3" x14ac:dyDescent="0.25">
      <c r="A16" s="9">
        <v>5</v>
      </c>
      <c r="B16" s="10" t="s">
        <v>13</v>
      </c>
      <c r="C16" s="14">
        <f>[1]MEDICAMENTOS!$F$178</f>
        <v>13318816.344799995</v>
      </c>
    </row>
    <row r="17" spans="1:3" x14ac:dyDescent="0.25">
      <c r="A17" s="9">
        <v>6</v>
      </c>
      <c r="B17" s="10" t="s">
        <v>14</v>
      </c>
      <c r="C17" s="14">
        <f>'[1]ACABADOS TEXTILES'!$G$138</f>
        <v>1410630.1872</v>
      </c>
    </row>
    <row r="18" spans="1:3" x14ac:dyDescent="0.25">
      <c r="A18" s="9">
        <v>7</v>
      </c>
      <c r="B18" s="10" t="s">
        <v>15</v>
      </c>
      <c r="C18" s="14">
        <f>'[1]UTILES VARIOS'!$F$192</f>
        <v>16058494.983600002</v>
      </c>
    </row>
    <row r="19" spans="1:3" x14ac:dyDescent="0.25">
      <c r="A19" s="9">
        <v>8</v>
      </c>
      <c r="B19" s="10" t="s">
        <v>16</v>
      </c>
      <c r="C19" s="14">
        <f>'[1]ACTIVOS FIJOS'!$F$40</f>
        <v>2205536.3751999997</v>
      </c>
    </row>
    <row r="20" spans="1:3" x14ac:dyDescent="0.25">
      <c r="C20" s="15">
        <f>SUM(C12:C19)</f>
        <v>56074772.754000008</v>
      </c>
    </row>
    <row r="24" spans="1:3" x14ac:dyDescent="0.25">
      <c r="A24" s="16" t="s">
        <v>17</v>
      </c>
      <c r="B24" s="16"/>
      <c r="C24" s="16"/>
    </row>
    <row r="25" spans="1:3" x14ac:dyDescent="0.25">
      <c r="A25" s="6" t="s">
        <v>18</v>
      </c>
      <c r="B25" s="6"/>
      <c r="C25" s="6"/>
    </row>
    <row r="26" spans="1:3" x14ac:dyDescent="0.25">
      <c r="A26" s="6" t="s">
        <v>19</v>
      </c>
      <c r="B26" s="6"/>
      <c r="C26" s="6"/>
    </row>
    <row r="27" spans="1:3" x14ac:dyDescent="0.25">
      <c r="A27" s="52"/>
      <c r="B27" s="52"/>
      <c r="C27" s="52"/>
    </row>
    <row r="28" spans="1:3" x14ac:dyDescent="0.25">
      <c r="A28" s="52"/>
      <c r="B28" s="52"/>
      <c r="C28" s="52"/>
    </row>
    <row r="29" spans="1:3" x14ac:dyDescent="0.25">
      <c r="A29" t="s">
        <v>2140</v>
      </c>
      <c r="B29" s="51">
        <v>44842</v>
      </c>
      <c r="C29" t="s">
        <v>2141</v>
      </c>
    </row>
    <row r="30" spans="1:3" x14ac:dyDescent="0.25">
      <c r="A30" s="52"/>
      <c r="B30" s="52"/>
      <c r="C30" s="52"/>
    </row>
    <row r="31" spans="1:3" x14ac:dyDescent="0.25">
      <c r="A31" s="52"/>
      <c r="B31" s="52"/>
      <c r="C31" s="52"/>
    </row>
    <row r="32" spans="1:3" x14ac:dyDescent="0.25">
      <c r="A32" s="52"/>
      <c r="B32" s="52"/>
      <c r="C32" s="52"/>
    </row>
    <row r="33" spans="1:3" x14ac:dyDescent="0.25">
      <c r="A33" s="52"/>
      <c r="B33" s="52"/>
      <c r="C33" s="52"/>
    </row>
    <row r="34" spans="1:3" x14ac:dyDescent="0.25">
      <c r="A34" s="52"/>
      <c r="B34" s="52"/>
      <c r="C34" s="52"/>
    </row>
    <row r="35" spans="1:3" x14ac:dyDescent="0.25">
      <c r="A35" s="52"/>
      <c r="B35" s="52"/>
      <c r="C35" s="52"/>
    </row>
    <row r="36" spans="1:3" x14ac:dyDescent="0.25">
      <c r="A36" s="52"/>
      <c r="B36" s="52"/>
      <c r="C36" s="52"/>
    </row>
    <row r="37" spans="1:3" x14ac:dyDescent="0.25">
      <c r="A37" s="52"/>
      <c r="B37" s="52"/>
      <c r="C37" s="52"/>
    </row>
    <row r="38" spans="1:3" x14ac:dyDescent="0.25">
      <c r="A38" s="52"/>
      <c r="B38" s="52"/>
      <c r="C38" s="52"/>
    </row>
    <row r="39" spans="1:3" x14ac:dyDescent="0.25">
      <c r="A39" s="52"/>
      <c r="B39" s="52"/>
      <c r="C39" s="52"/>
    </row>
    <row r="40" spans="1:3" x14ac:dyDescent="0.25">
      <c r="A40" s="52"/>
      <c r="B40" s="52"/>
      <c r="C40" s="52"/>
    </row>
    <row r="41" spans="1:3" x14ac:dyDescent="0.25">
      <c r="A41" s="52"/>
      <c r="B41" s="52"/>
      <c r="C41" s="52"/>
    </row>
    <row r="42" spans="1:3" x14ac:dyDescent="0.25">
      <c r="A42" s="52"/>
      <c r="B42" s="52"/>
      <c r="C42" s="52"/>
    </row>
    <row r="43" spans="1:3" x14ac:dyDescent="0.25">
      <c r="A43" s="52"/>
      <c r="B43" s="52"/>
      <c r="C43" s="52"/>
    </row>
    <row r="44" spans="1:3" x14ac:dyDescent="0.25">
      <c r="A44" s="52"/>
      <c r="B44" s="52"/>
      <c r="C44" s="52"/>
    </row>
    <row r="45" spans="1:3" x14ac:dyDescent="0.25">
      <c r="A45" s="52"/>
      <c r="B45" s="52"/>
      <c r="C45" s="52"/>
    </row>
    <row r="46" spans="1:3" x14ac:dyDescent="0.25">
      <c r="A46" s="52"/>
      <c r="B46" s="52"/>
      <c r="C46" s="52"/>
    </row>
    <row r="47" spans="1:3" x14ac:dyDescent="0.25">
      <c r="A47" s="52"/>
      <c r="B47" s="52"/>
      <c r="C47" s="52"/>
    </row>
    <row r="48" spans="1:3" x14ac:dyDescent="0.25">
      <c r="A48" s="52"/>
      <c r="B48" s="52"/>
      <c r="C48" s="52"/>
    </row>
    <row r="49" spans="1:3" x14ac:dyDescent="0.25">
      <c r="A49" s="52"/>
      <c r="B49" s="52"/>
      <c r="C49" s="52"/>
    </row>
    <row r="52" spans="1:3" x14ac:dyDescent="0.25">
      <c r="A52" s="1" t="s">
        <v>0</v>
      </c>
      <c r="B52" s="1"/>
      <c r="C52" s="1"/>
    </row>
    <row r="53" spans="1:3" x14ac:dyDescent="0.25">
      <c r="A53" s="2"/>
      <c r="B53" s="2"/>
      <c r="C53" s="2"/>
    </row>
    <row r="54" spans="1:3" x14ac:dyDescent="0.25">
      <c r="A54" s="3" t="s">
        <v>1</v>
      </c>
      <c r="B54" s="3"/>
      <c r="C54" s="3"/>
    </row>
    <row r="55" spans="1:3" x14ac:dyDescent="0.25">
      <c r="A55" s="4" t="s">
        <v>2</v>
      </c>
      <c r="B55" s="4"/>
      <c r="C55" s="4"/>
    </row>
    <row r="56" spans="1:3" x14ac:dyDescent="0.25">
      <c r="A56" s="5"/>
      <c r="B56" s="5"/>
    </row>
    <row r="57" spans="1:3" x14ac:dyDescent="0.25">
      <c r="A57" s="6" t="s">
        <v>3</v>
      </c>
      <c r="B57" s="6"/>
      <c r="C57" s="6"/>
    </row>
    <row r="58" spans="1:3" x14ac:dyDescent="0.25">
      <c r="A58" s="7" t="s">
        <v>20</v>
      </c>
      <c r="B58" s="7"/>
      <c r="C58" s="7"/>
    </row>
    <row r="59" spans="1:3" x14ac:dyDescent="0.25">
      <c r="A59" s="6" t="s">
        <v>21</v>
      </c>
      <c r="B59" s="6"/>
      <c r="C59" s="6"/>
    </row>
    <row r="62" spans="1:3" ht="18.75" x14ac:dyDescent="0.3">
      <c r="A62" s="8" t="s">
        <v>6</v>
      </c>
      <c r="B62" s="8" t="s">
        <v>7</v>
      </c>
      <c r="C62" s="8" t="s">
        <v>8</v>
      </c>
    </row>
    <row r="63" spans="1:3" x14ac:dyDescent="0.25">
      <c r="A63" s="9">
        <v>1</v>
      </c>
      <c r="B63" s="10" t="s">
        <v>9</v>
      </c>
      <c r="C63" s="11">
        <f>'[2]ALIMENTOS Y BEBIDAS'!$F$106</f>
        <v>10176238.495200001</v>
      </c>
    </row>
    <row r="64" spans="1:3" x14ac:dyDescent="0.25">
      <c r="A64" s="9">
        <v>2</v>
      </c>
      <c r="B64" s="10" t="s">
        <v>10</v>
      </c>
      <c r="C64" s="12">
        <f>[2]LIMPIEZA!$F$53</f>
        <v>2893153.7405999992</v>
      </c>
    </row>
    <row r="65" spans="1:3" x14ac:dyDescent="0.25">
      <c r="A65" s="9">
        <v>3</v>
      </c>
      <c r="B65" s="10" t="s">
        <v>11</v>
      </c>
      <c r="C65" s="13">
        <f>'[2]MATERIAL GASTABLE OFICINA'!$F$192</f>
        <v>11113787.727200007</v>
      </c>
    </row>
    <row r="66" spans="1:3" x14ac:dyDescent="0.25">
      <c r="A66" s="9">
        <v>4</v>
      </c>
      <c r="B66" s="10" t="s">
        <v>12</v>
      </c>
      <c r="C66" s="14">
        <f>[2]DESECHABLES!$F$27</f>
        <v>5379123.1624000007</v>
      </c>
    </row>
    <row r="67" spans="1:3" x14ac:dyDescent="0.25">
      <c r="A67" s="9">
        <v>5</v>
      </c>
      <c r="B67" s="10" t="s">
        <v>13</v>
      </c>
      <c r="C67" s="14">
        <f>[2]MEDICAMENTOS!$F$174</f>
        <v>16625398.0438</v>
      </c>
    </row>
    <row r="68" spans="1:3" x14ac:dyDescent="0.25">
      <c r="A68" s="9">
        <v>6</v>
      </c>
      <c r="B68" s="10" t="s">
        <v>14</v>
      </c>
      <c r="C68" s="14">
        <f>'[2]ACABADO TEXTILES'!$G$135</f>
        <v>1425450.6269999999</v>
      </c>
    </row>
    <row r="69" spans="1:3" x14ac:dyDescent="0.25">
      <c r="A69" s="9">
        <v>7</v>
      </c>
      <c r="B69" s="10" t="s">
        <v>15</v>
      </c>
      <c r="C69" s="14">
        <f>'[2]UTILES VARIOS'!$F$195</f>
        <v>16422489.942999998</v>
      </c>
    </row>
    <row r="70" spans="1:3" x14ac:dyDescent="0.25">
      <c r="A70" s="9">
        <v>8</v>
      </c>
      <c r="B70" s="10" t="s">
        <v>16</v>
      </c>
      <c r="C70" s="14">
        <f>'[2]ACTIVO FIJO'!$F$49</f>
        <v>4488662.9522000002</v>
      </c>
    </row>
    <row r="71" spans="1:3" x14ac:dyDescent="0.25">
      <c r="C71" s="15">
        <f>SUM(C63:C70)</f>
        <v>68524304.691399992</v>
      </c>
    </row>
    <row r="75" spans="1:3" x14ac:dyDescent="0.25">
      <c r="A75" s="16" t="s">
        <v>17</v>
      </c>
      <c r="B75" s="16"/>
      <c r="C75" s="16"/>
    </row>
    <row r="76" spans="1:3" x14ac:dyDescent="0.25">
      <c r="A76" s="6" t="s">
        <v>18</v>
      </c>
      <c r="B76" s="6"/>
      <c r="C76" s="6"/>
    </row>
    <row r="77" spans="1:3" x14ac:dyDescent="0.25">
      <c r="A77" s="6" t="s">
        <v>19</v>
      </c>
      <c r="B77" s="6"/>
      <c r="C77" s="6"/>
    </row>
    <row r="78" spans="1:3" x14ac:dyDescent="0.25">
      <c r="A78" s="52"/>
      <c r="B78" s="52"/>
      <c r="C78" s="52"/>
    </row>
    <row r="79" spans="1:3" x14ac:dyDescent="0.25">
      <c r="A79" t="s">
        <v>2140</v>
      </c>
      <c r="B79" s="51">
        <v>44842</v>
      </c>
      <c r="C79" t="s">
        <v>2141</v>
      </c>
    </row>
    <row r="80" spans="1:3" x14ac:dyDescent="0.25">
      <c r="A80" s="52"/>
      <c r="B80" s="52"/>
      <c r="C80" s="52"/>
    </row>
    <row r="81" spans="1:3" x14ac:dyDescent="0.25">
      <c r="A81" s="52"/>
      <c r="B81" s="52"/>
      <c r="C81" s="52"/>
    </row>
    <row r="82" spans="1:3" x14ac:dyDescent="0.25">
      <c r="A82" s="52"/>
      <c r="B82" s="52"/>
      <c r="C82" s="52"/>
    </row>
    <row r="83" spans="1:3" x14ac:dyDescent="0.25">
      <c r="A83" s="52"/>
      <c r="B83" s="52"/>
      <c r="C83" s="52"/>
    </row>
    <row r="84" spans="1:3" x14ac:dyDescent="0.25">
      <c r="A84" s="52"/>
      <c r="B84" s="52"/>
      <c r="C84" s="52"/>
    </row>
    <row r="85" spans="1:3" x14ac:dyDescent="0.25">
      <c r="A85" s="52"/>
      <c r="B85" s="52"/>
      <c r="C85" s="52"/>
    </row>
    <row r="86" spans="1:3" x14ac:dyDescent="0.25">
      <c r="A86" s="52"/>
      <c r="B86" s="52"/>
      <c r="C86" s="52"/>
    </row>
    <row r="87" spans="1:3" x14ac:dyDescent="0.25">
      <c r="A87" s="52"/>
      <c r="B87" s="52"/>
      <c r="C87" s="52"/>
    </row>
    <row r="88" spans="1:3" x14ac:dyDescent="0.25">
      <c r="A88" s="52"/>
      <c r="B88" s="52"/>
      <c r="C88" s="52"/>
    </row>
    <row r="89" spans="1:3" x14ac:dyDescent="0.25">
      <c r="A89" s="52"/>
      <c r="B89" s="52"/>
      <c r="C89" s="52"/>
    </row>
    <row r="90" spans="1:3" x14ac:dyDescent="0.25">
      <c r="A90" s="52"/>
      <c r="B90" s="52"/>
      <c r="C90" s="52"/>
    </row>
    <row r="91" spans="1:3" x14ac:dyDescent="0.25">
      <c r="A91" s="52"/>
      <c r="B91" s="52"/>
      <c r="C91" s="52"/>
    </row>
    <row r="92" spans="1:3" x14ac:dyDescent="0.25">
      <c r="A92" s="52"/>
      <c r="B92" s="52"/>
      <c r="C92" s="52"/>
    </row>
    <row r="93" spans="1:3" x14ac:dyDescent="0.25">
      <c r="A93" s="52"/>
      <c r="B93" s="52"/>
      <c r="C93" s="52"/>
    </row>
    <row r="94" spans="1:3" x14ac:dyDescent="0.25">
      <c r="A94" s="52"/>
      <c r="B94" s="52"/>
      <c r="C94" s="52"/>
    </row>
    <row r="95" spans="1:3" x14ac:dyDescent="0.25">
      <c r="A95" s="52"/>
      <c r="B95" s="52"/>
      <c r="C95" s="52"/>
    </row>
    <row r="96" spans="1:3" x14ac:dyDescent="0.25">
      <c r="A96" s="52"/>
      <c r="B96" s="52"/>
      <c r="C96" s="52"/>
    </row>
    <row r="97" spans="1:3" x14ac:dyDescent="0.25">
      <c r="A97" s="52"/>
      <c r="B97" s="52"/>
      <c r="C97" s="52"/>
    </row>
    <row r="98" spans="1:3" x14ac:dyDescent="0.25">
      <c r="A98" s="52"/>
      <c r="B98" s="52"/>
      <c r="C98" s="52"/>
    </row>
    <row r="99" spans="1:3" x14ac:dyDescent="0.25">
      <c r="A99" s="52"/>
      <c r="B99" s="52"/>
      <c r="C99" s="52"/>
    </row>
    <row r="100" spans="1:3" x14ac:dyDescent="0.25">
      <c r="A100" s="52"/>
      <c r="B100" s="52"/>
      <c r="C100" s="52"/>
    </row>
    <row r="101" spans="1:3" x14ac:dyDescent="0.25">
      <c r="A101" s="52"/>
      <c r="B101" s="52"/>
      <c r="C101" s="52"/>
    </row>
    <row r="104" spans="1:3" x14ac:dyDescent="0.25">
      <c r="A104" s="1" t="s">
        <v>0</v>
      </c>
      <c r="B104" s="1"/>
      <c r="C104" s="1"/>
    </row>
    <row r="105" spans="1:3" x14ac:dyDescent="0.25">
      <c r="A105" s="2"/>
      <c r="B105" s="2"/>
      <c r="C105" s="2"/>
    </row>
    <row r="106" spans="1:3" x14ac:dyDescent="0.25">
      <c r="A106" s="3" t="s">
        <v>1</v>
      </c>
      <c r="B106" s="3"/>
      <c r="C106" s="3"/>
    </row>
    <row r="107" spans="1:3" x14ac:dyDescent="0.25">
      <c r="A107" s="4" t="s">
        <v>2</v>
      </c>
      <c r="B107" s="4"/>
      <c r="C107" s="4"/>
    </row>
    <row r="108" spans="1:3" x14ac:dyDescent="0.25">
      <c r="A108" s="5"/>
      <c r="B108" s="5"/>
    </row>
    <row r="109" spans="1:3" x14ac:dyDescent="0.25">
      <c r="A109" s="6" t="s">
        <v>3</v>
      </c>
      <c r="B109" s="6"/>
      <c r="C109" s="6"/>
    </row>
    <row r="110" spans="1:3" x14ac:dyDescent="0.25">
      <c r="A110" s="7" t="s">
        <v>22</v>
      </c>
      <c r="B110" s="7"/>
      <c r="C110" s="7"/>
    </row>
    <row r="111" spans="1:3" x14ac:dyDescent="0.25">
      <c r="A111" s="6" t="s">
        <v>23</v>
      </c>
      <c r="B111" s="6"/>
      <c r="C111" s="6"/>
    </row>
    <row r="114" spans="1:3" ht="18.75" x14ac:dyDescent="0.3">
      <c r="A114" s="8" t="s">
        <v>6</v>
      </c>
      <c r="B114" s="8" t="s">
        <v>7</v>
      </c>
      <c r="C114" s="8" t="s">
        <v>8</v>
      </c>
    </row>
    <row r="115" spans="1:3" x14ac:dyDescent="0.25">
      <c r="A115" s="9">
        <v>1</v>
      </c>
      <c r="B115" s="10" t="s">
        <v>9</v>
      </c>
      <c r="C115" s="11">
        <f>'[3]ALIMENTOS Y BEBIDAS'!$F$97</f>
        <v>6987907.6219999995</v>
      </c>
    </row>
    <row r="116" spans="1:3" x14ac:dyDescent="0.25">
      <c r="A116" s="9">
        <v>2</v>
      </c>
      <c r="B116" s="10" t="s">
        <v>10</v>
      </c>
      <c r="C116" s="12">
        <f>[3]LIMPIEZA!$F$54</f>
        <v>2726491.4188000001</v>
      </c>
    </row>
    <row r="117" spans="1:3" x14ac:dyDescent="0.25">
      <c r="A117" s="9">
        <v>3</v>
      </c>
      <c r="B117" s="10" t="s">
        <v>11</v>
      </c>
      <c r="C117" s="13">
        <f>'[3]MATERIAL GASTABLE OFICINA'!$F$181</f>
        <v>9481391.432</v>
      </c>
    </row>
    <row r="118" spans="1:3" x14ac:dyDescent="0.25">
      <c r="A118" s="9">
        <v>4</v>
      </c>
      <c r="B118" s="10" t="s">
        <v>12</v>
      </c>
      <c r="C118" s="14">
        <f>[3]DESECHABLES!$F$23</f>
        <v>4467694.7085999995</v>
      </c>
    </row>
    <row r="119" spans="1:3" x14ac:dyDescent="0.25">
      <c r="A119" s="9">
        <v>5</v>
      </c>
      <c r="B119" s="10" t="s">
        <v>13</v>
      </c>
      <c r="C119" s="14">
        <f>[3]MEDICAMENTOS!$F$178</f>
        <v>20626235.838440001</v>
      </c>
    </row>
    <row r="120" spans="1:3" x14ac:dyDescent="0.25">
      <c r="A120" s="9">
        <v>6</v>
      </c>
      <c r="B120" s="10" t="s">
        <v>14</v>
      </c>
      <c r="C120" s="14">
        <f>'[3]ACABADOS TEXTILES'!$G$140</f>
        <v>2126877.3785999999</v>
      </c>
    </row>
    <row r="121" spans="1:3" x14ac:dyDescent="0.25">
      <c r="A121" s="9">
        <v>7</v>
      </c>
      <c r="B121" s="10" t="s">
        <v>15</v>
      </c>
      <c r="C121" s="14">
        <f>'[3]UTILES VARIOS'!$F$218</f>
        <v>18224313.435800001</v>
      </c>
    </row>
    <row r="122" spans="1:3" x14ac:dyDescent="0.25">
      <c r="A122" s="9">
        <v>8</v>
      </c>
      <c r="B122" s="10" t="s">
        <v>16</v>
      </c>
      <c r="C122" s="14">
        <f>'[3]ACTIVOS FIJOS'!$F$53</f>
        <v>3858444.1888000001</v>
      </c>
    </row>
    <row r="123" spans="1:3" x14ac:dyDescent="0.25">
      <c r="C123" s="15">
        <f>SUM(C115:C122)</f>
        <v>68499356.023040012</v>
      </c>
    </row>
    <row r="127" spans="1:3" x14ac:dyDescent="0.25">
      <c r="A127" s="16" t="s">
        <v>17</v>
      </c>
      <c r="B127" s="16"/>
      <c r="C127" s="16"/>
    </row>
    <row r="128" spans="1:3" x14ac:dyDescent="0.25">
      <c r="A128" s="6" t="s">
        <v>18</v>
      </c>
      <c r="B128" s="6"/>
      <c r="C128" s="6"/>
    </row>
    <row r="129" spans="1:3" x14ac:dyDescent="0.25">
      <c r="A129" s="6" t="s">
        <v>19</v>
      </c>
      <c r="B129" s="6"/>
      <c r="C129" s="6"/>
    </row>
    <row r="132" spans="1:3" x14ac:dyDescent="0.25">
      <c r="A132" t="s">
        <v>2140</v>
      </c>
      <c r="B132" s="51">
        <v>44842</v>
      </c>
      <c r="C132" t="s">
        <v>2141</v>
      </c>
    </row>
  </sheetData>
  <customSheetViews>
    <customSheetView guid="{9F631BAD-A2BA-4E1A-BC1A-5D15FE911CF9}" showPageBreaks="1" view="pageLayout" topLeftCell="A106">
      <selection activeCell="A108" sqref="A108"/>
      <pageMargins left="0.7" right="0.7" top="0.75" bottom="0.75" header="0.3" footer="0.3"/>
      <pageSetup paperSize="9" orientation="portrait" horizontalDpi="4294967295" verticalDpi="4294967295" r:id="rId1"/>
      <headerFooter>
        <oddFooter xml:space="preserve">&amp;L
</oddFooter>
      </headerFooter>
    </customSheetView>
  </customSheetViews>
  <mergeCells count="27">
    <mergeCell ref="A127:C127"/>
    <mergeCell ref="A128:C128"/>
    <mergeCell ref="A129:C129"/>
    <mergeCell ref="A104:C104"/>
    <mergeCell ref="A106:C106"/>
    <mergeCell ref="A107:C107"/>
    <mergeCell ref="A109:C109"/>
    <mergeCell ref="A110:C110"/>
    <mergeCell ref="A111:C111"/>
    <mergeCell ref="A57:C57"/>
    <mergeCell ref="A58:C58"/>
    <mergeCell ref="A59:C59"/>
    <mergeCell ref="A75:C75"/>
    <mergeCell ref="A76:C76"/>
    <mergeCell ref="A77:C77"/>
    <mergeCell ref="A24:C24"/>
    <mergeCell ref="A25:C25"/>
    <mergeCell ref="A26:C26"/>
    <mergeCell ref="A52:C52"/>
    <mergeCell ref="A54:C54"/>
    <mergeCell ref="A55:C55"/>
    <mergeCell ref="A1:C1"/>
    <mergeCell ref="A3:C3"/>
    <mergeCell ref="A4:C4"/>
    <mergeCell ref="A6:C6"/>
    <mergeCell ref="A7:C7"/>
    <mergeCell ref="A8:C8"/>
  </mergeCells>
  <pageMargins left="0.7" right="0.7" top="0.75" bottom="0.75" header="0.3" footer="0.3"/>
  <pageSetup paperSize="9" orientation="portrait" horizontalDpi="4294967295" verticalDpi="4294967295" r:id="rId2"/>
  <headerFooter>
    <oddFooter xml:space="preserve">&amp;L
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5"/>
  <sheetViews>
    <sheetView view="pageLayout" topLeftCell="A199" zoomScaleNormal="100" workbookViewId="0">
      <selection activeCell="A200" sqref="A200:F200"/>
    </sheetView>
  </sheetViews>
  <sheetFormatPr baseColWidth="10" defaultRowHeight="15" x14ac:dyDescent="0.25"/>
  <cols>
    <col min="2" max="2" width="15.42578125" customWidth="1"/>
    <col min="6" max="6" width="16.140625" bestFit="1" customWidth="1"/>
  </cols>
  <sheetData>
    <row r="1" spans="1:6" x14ac:dyDescent="0.25">
      <c r="A1" s="2"/>
      <c r="B1" s="2"/>
      <c r="C1" s="2"/>
      <c r="D1" s="2"/>
      <c r="E1" s="2"/>
      <c r="F1" s="2"/>
    </row>
    <row r="2" spans="1:6" ht="15.75" x14ac:dyDescent="0.25">
      <c r="A2" s="17" t="s">
        <v>24</v>
      </c>
      <c r="B2" s="17"/>
      <c r="C2" s="17"/>
      <c r="D2" s="17"/>
      <c r="E2" s="17"/>
      <c r="F2" s="17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7" t="s">
        <v>25</v>
      </c>
      <c r="B4" s="17"/>
      <c r="C4" s="17"/>
      <c r="D4" s="17"/>
      <c r="E4" s="17"/>
      <c r="F4" s="17"/>
    </row>
    <row r="5" spans="1:6" ht="18.75" x14ac:dyDescent="0.3">
      <c r="A5" s="18" t="s">
        <v>4</v>
      </c>
      <c r="B5" s="18"/>
      <c r="C5" s="18"/>
      <c r="D5" s="18"/>
      <c r="E5" s="18"/>
      <c r="F5" s="18"/>
    </row>
    <row r="6" spans="1:6" ht="15.75" x14ac:dyDescent="0.25">
      <c r="A6" s="19" t="s">
        <v>26</v>
      </c>
      <c r="B6" s="19"/>
      <c r="C6" s="19"/>
      <c r="D6" s="19"/>
      <c r="E6" s="19"/>
      <c r="F6" s="19"/>
    </row>
    <row r="7" spans="1:6" ht="26.25" x14ac:dyDescent="0.25">
      <c r="A7" s="20" t="s">
        <v>27</v>
      </c>
      <c r="B7" s="20" t="s">
        <v>28</v>
      </c>
      <c r="C7" s="20" t="s">
        <v>29</v>
      </c>
      <c r="D7" s="20" t="s">
        <v>30</v>
      </c>
      <c r="E7" s="20" t="s">
        <v>31</v>
      </c>
      <c r="F7" s="20" t="s">
        <v>8</v>
      </c>
    </row>
    <row r="8" spans="1:6" ht="45" x14ac:dyDescent="0.25">
      <c r="A8" s="21" t="s">
        <v>32</v>
      </c>
      <c r="B8" s="21" t="s">
        <v>33</v>
      </c>
      <c r="C8" s="21">
        <f>640-64</f>
        <v>576</v>
      </c>
      <c r="D8" s="21" t="s">
        <v>34</v>
      </c>
      <c r="E8" s="21">
        <v>634.38080000000002</v>
      </c>
      <c r="F8" s="21">
        <f>C8*E8</f>
        <v>365403.34080000001</v>
      </c>
    </row>
    <row r="9" spans="1:6" ht="60" x14ac:dyDescent="0.25">
      <c r="A9" s="21" t="s">
        <v>35</v>
      </c>
      <c r="B9" s="21" t="s">
        <v>36</v>
      </c>
      <c r="C9" s="21">
        <v>25</v>
      </c>
      <c r="D9" s="21" t="s">
        <v>34</v>
      </c>
      <c r="E9" s="21">
        <v>1539.9</v>
      </c>
      <c r="F9" s="21">
        <f t="shared" ref="F9:F72" si="0">C9*E9</f>
        <v>38497.5</v>
      </c>
    </row>
    <row r="10" spans="1:6" ht="60" x14ac:dyDescent="0.25">
      <c r="A10" s="21" t="s">
        <v>37</v>
      </c>
      <c r="B10" s="21" t="s">
        <v>38</v>
      </c>
      <c r="C10" s="21">
        <f>559-48</f>
        <v>511</v>
      </c>
      <c r="D10" s="21" t="s">
        <v>34</v>
      </c>
      <c r="E10" s="21">
        <v>210</v>
      </c>
      <c r="F10" s="21">
        <f t="shared" si="0"/>
        <v>107310</v>
      </c>
    </row>
    <row r="11" spans="1:6" ht="45" x14ac:dyDescent="0.25">
      <c r="A11" s="21" t="s">
        <v>39</v>
      </c>
      <c r="B11" s="21" t="s">
        <v>40</v>
      </c>
      <c r="C11" s="21">
        <f>456-172</f>
        <v>284</v>
      </c>
      <c r="D11" s="21" t="s">
        <v>34</v>
      </c>
      <c r="E11" s="21">
        <v>108.5</v>
      </c>
      <c r="F11" s="21">
        <f t="shared" si="0"/>
        <v>30814</v>
      </c>
    </row>
    <row r="12" spans="1:6" ht="75" x14ac:dyDescent="0.25">
      <c r="A12" s="21" t="s">
        <v>41</v>
      </c>
      <c r="B12" s="21" t="s">
        <v>42</v>
      </c>
      <c r="C12" s="21">
        <v>125</v>
      </c>
      <c r="D12" s="21" t="s">
        <v>43</v>
      </c>
      <c r="E12" s="21">
        <v>2500</v>
      </c>
      <c r="F12" s="21">
        <f t="shared" si="0"/>
        <v>312500</v>
      </c>
    </row>
    <row r="13" spans="1:6" ht="45" x14ac:dyDescent="0.25">
      <c r="A13" s="21" t="s">
        <v>44</v>
      </c>
      <c r="B13" s="21" t="s">
        <v>45</v>
      </c>
      <c r="C13" s="21">
        <f>312-260</f>
        <v>52</v>
      </c>
      <c r="D13" s="21" t="s">
        <v>34</v>
      </c>
      <c r="E13" s="21">
        <v>54.31</v>
      </c>
      <c r="F13" s="21">
        <f t="shared" si="0"/>
        <v>2824.12</v>
      </c>
    </row>
    <row r="14" spans="1:6" ht="30" x14ac:dyDescent="0.25">
      <c r="A14" s="21" t="s">
        <v>46</v>
      </c>
      <c r="B14" s="21" t="s">
        <v>47</v>
      </c>
      <c r="C14" s="21">
        <f>1778-60</f>
        <v>1718</v>
      </c>
      <c r="D14" s="21" t="s">
        <v>34</v>
      </c>
      <c r="E14" s="21">
        <v>3</v>
      </c>
      <c r="F14" s="21">
        <f t="shared" si="0"/>
        <v>5154</v>
      </c>
    </row>
    <row r="15" spans="1:6" ht="30" x14ac:dyDescent="0.25">
      <c r="A15" s="21" t="s">
        <v>48</v>
      </c>
      <c r="B15" s="21" t="s">
        <v>49</v>
      </c>
      <c r="C15" s="21">
        <v>1500</v>
      </c>
      <c r="D15" s="21" t="s">
        <v>43</v>
      </c>
      <c r="E15" s="21">
        <v>29.9512</v>
      </c>
      <c r="F15" s="21">
        <f t="shared" si="0"/>
        <v>44926.8</v>
      </c>
    </row>
    <row r="16" spans="1:6" ht="45" x14ac:dyDescent="0.25">
      <c r="A16" s="21" t="s">
        <v>50</v>
      </c>
      <c r="B16" s="21" t="s">
        <v>51</v>
      </c>
      <c r="C16" s="21">
        <v>2000</v>
      </c>
      <c r="D16" s="21" t="s">
        <v>43</v>
      </c>
      <c r="E16" s="21">
        <v>26.2044</v>
      </c>
      <c r="F16" s="21">
        <f t="shared" si="0"/>
        <v>52408.800000000003</v>
      </c>
    </row>
    <row r="17" spans="1:6" ht="60" x14ac:dyDescent="0.25">
      <c r="A17" s="21" t="s">
        <v>52</v>
      </c>
      <c r="B17" s="21" t="s">
        <v>53</v>
      </c>
      <c r="C17" s="21">
        <v>253</v>
      </c>
      <c r="D17" s="21" t="s">
        <v>54</v>
      </c>
      <c r="E17" s="21">
        <v>4035.5124000000001</v>
      </c>
      <c r="F17" s="21">
        <f t="shared" si="0"/>
        <v>1020984.6372</v>
      </c>
    </row>
    <row r="18" spans="1:6" ht="30" x14ac:dyDescent="0.25">
      <c r="A18" s="21" t="s">
        <v>55</v>
      </c>
      <c r="B18" s="21" t="s">
        <v>56</v>
      </c>
      <c r="C18" s="21">
        <v>5</v>
      </c>
      <c r="D18" s="21" t="s">
        <v>43</v>
      </c>
      <c r="E18" s="21">
        <v>442</v>
      </c>
      <c r="F18" s="21">
        <f t="shared" si="0"/>
        <v>2210</v>
      </c>
    </row>
    <row r="19" spans="1:6" ht="75" x14ac:dyDescent="0.25">
      <c r="A19" s="21" t="s">
        <v>57</v>
      </c>
      <c r="B19" s="21" t="s">
        <v>58</v>
      </c>
      <c r="C19" s="21">
        <v>1265</v>
      </c>
      <c r="D19" s="21" t="s">
        <v>43</v>
      </c>
      <c r="E19" s="21">
        <v>215</v>
      </c>
      <c r="F19" s="21">
        <f t="shared" si="0"/>
        <v>271975</v>
      </c>
    </row>
    <row r="20" spans="1:6" ht="45" x14ac:dyDescent="0.25">
      <c r="A20" s="21" t="s">
        <v>59</v>
      </c>
      <c r="B20" s="21" t="s">
        <v>60</v>
      </c>
      <c r="C20" s="21">
        <v>775</v>
      </c>
      <c r="D20" s="21" t="s">
        <v>43</v>
      </c>
      <c r="E20" s="21">
        <v>168.75</v>
      </c>
      <c r="F20" s="21">
        <f t="shared" si="0"/>
        <v>130781.25</v>
      </c>
    </row>
    <row r="21" spans="1:6" ht="45" x14ac:dyDescent="0.25">
      <c r="A21" s="21" t="s">
        <v>61</v>
      </c>
      <c r="B21" s="21" t="s">
        <v>62</v>
      </c>
      <c r="C21" s="21">
        <v>306</v>
      </c>
      <c r="D21" s="21" t="s">
        <v>63</v>
      </c>
      <c r="E21" s="21">
        <v>143</v>
      </c>
      <c r="F21" s="21">
        <f t="shared" si="0"/>
        <v>43758</v>
      </c>
    </row>
    <row r="22" spans="1:6" ht="60" x14ac:dyDescent="0.25">
      <c r="A22" s="21" t="s">
        <v>64</v>
      </c>
      <c r="B22" s="21" t="s">
        <v>65</v>
      </c>
      <c r="C22" s="21">
        <v>48</v>
      </c>
      <c r="D22" s="21" t="s">
        <v>34</v>
      </c>
      <c r="E22" s="21">
        <v>140.40639999999999</v>
      </c>
      <c r="F22" s="21">
        <f t="shared" si="0"/>
        <v>6739.5072</v>
      </c>
    </row>
    <row r="23" spans="1:6" ht="60" x14ac:dyDescent="0.25">
      <c r="A23" s="21" t="s">
        <v>66</v>
      </c>
      <c r="B23" s="21" t="s">
        <v>67</v>
      </c>
      <c r="C23" s="21"/>
      <c r="D23" s="21" t="s">
        <v>43</v>
      </c>
      <c r="E23" s="21">
        <v>110.92</v>
      </c>
      <c r="F23" s="21">
        <f t="shared" si="0"/>
        <v>0</v>
      </c>
    </row>
    <row r="24" spans="1:6" ht="90" x14ac:dyDescent="0.25">
      <c r="A24" s="21" t="s">
        <v>68</v>
      </c>
      <c r="B24" s="21" t="s">
        <v>69</v>
      </c>
      <c r="C24" s="21">
        <v>4</v>
      </c>
      <c r="D24" s="21" t="s">
        <v>70</v>
      </c>
      <c r="E24" s="21">
        <v>193.7088</v>
      </c>
      <c r="F24" s="21">
        <f t="shared" si="0"/>
        <v>774.83519999999999</v>
      </c>
    </row>
    <row r="25" spans="1:6" ht="30" x14ac:dyDescent="0.25">
      <c r="A25" s="21" t="s">
        <v>71</v>
      </c>
      <c r="B25" s="21" t="s">
        <v>72</v>
      </c>
      <c r="C25" s="21">
        <f>760-420</f>
        <v>340</v>
      </c>
      <c r="D25" s="21" t="s">
        <v>34</v>
      </c>
      <c r="E25" s="21">
        <v>95.863200000000006</v>
      </c>
      <c r="F25" s="21">
        <f t="shared" si="0"/>
        <v>32593.488000000001</v>
      </c>
    </row>
    <row r="26" spans="1:6" ht="105" x14ac:dyDescent="0.25">
      <c r="A26" s="21" t="s">
        <v>73</v>
      </c>
      <c r="B26" s="21" t="s">
        <v>74</v>
      </c>
      <c r="C26" s="21">
        <f>780-27-36</f>
        <v>717</v>
      </c>
      <c r="D26" s="21" t="s">
        <v>34</v>
      </c>
      <c r="E26" s="21">
        <v>730</v>
      </c>
      <c r="F26" s="21">
        <f t="shared" si="0"/>
        <v>523410</v>
      </c>
    </row>
    <row r="27" spans="1:6" ht="120" x14ac:dyDescent="0.25">
      <c r="A27" s="21" t="s">
        <v>75</v>
      </c>
      <c r="B27" s="21" t="s">
        <v>76</v>
      </c>
      <c r="C27" s="21">
        <v>36</v>
      </c>
      <c r="D27" s="21" t="s">
        <v>34</v>
      </c>
      <c r="E27" s="21">
        <v>1336.94</v>
      </c>
      <c r="F27" s="21">
        <f t="shared" si="0"/>
        <v>48129.840000000004</v>
      </c>
    </row>
    <row r="28" spans="1:6" ht="135" x14ac:dyDescent="0.25">
      <c r="A28" s="21" t="s">
        <v>77</v>
      </c>
      <c r="B28" s="21" t="s">
        <v>78</v>
      </c>
      <c r="C28" s="21">
        <v>9</v>
      </c>
      <c r="D28" s="21" t="s">
        <v>34</v>
      </c>
      <c r="E28" s="21">
        <v>1965.24</v>
      </c>
      <c r="F28" s="21">
        <f t="shared" si="0"/>
        <v>17687.16</v>
      </c>
    </row>
    <row r="29" spans="1:6" ht="75" x14ac:dyDescent="0.25">
      <c r="A29" s="21" t="s">
        <v>79</v>
      </c>
      <c r="B29" s="21" t="s">
        <v>80</v>
      </c>
      <c r="C29" s="21">
        <f>624-83-166</f>
        <v>375</v>
      </c>
      <c r="D29" s="21" t="s">
        <v>34</v>
      </c>
      <c r="E29" s="21">
        <v>1066</v>
      </c>
      <c r="F29" s="21">
        <f t="shared" si="0"/>
        <v>399750</v>
      </c>
    </row>
    <row r="30" spans="1:6" ht="60" x14ac:dyDescent="0.25">
      <c r="A30" s="21" t="s">
        <v>81</v>
      </c>
      <c r="B30" s="21" t="s">
        <v>82</v>
      </c>
      <c r="C30" s="21">
        <v>10</v>
      </c>
      <c r="D30" s="21" t="s">
        <v>83</v>
      </c>
      <c r="E30" s="21">
        <v>10373.379999999999</v>
      </c>
      <c r="F30" s="21">
        <f t="shared" si="0"/>
        <v>103733.79999999999</v>
      </c>
    </row>
    <row r="31" spans="1:6" ht="30" x14ac:dyDescent="0.25">
      <c r="A31" s="21" t="s">
        <v>84</v>
      </c>
      <c r="B31" s="21" t="s">
        <v>85</v>
      </c>
      <c r="C31" s="21">
        <v>981</v>
      </c>
      <c r="D31" s="21" t="s">
        <v>34</v>
      </c>
      <c r="E31" s="21">
        <v>70.091999999999999</v>
      </c>
      <c r="F31" s="21">
        <f t="shared" si="0"/>
        <v>68760.251999999993</v>
      </c>
    </row>
    <row r="32" spans="1:6" ht="30" x14ac:dyDescent="0.25">
      <c r="A32" s="21" t="s">
        <v>86</v>
      </c>
      <c r="B32" s="21" t="s">
        <v>87</v>
      </c>
      <c r="C32" s="21">
        <f>72*18</f>
        <v>1296</v>
      </c>
      <c r="D32" s="21" t="s">
        <v>83</v>
      </c>
      <c r="E32" s="21">
        <v>62.54</v>
      </c>
      <c r="F32" s="21">
        <f t="shared" si="0"/>
        <v>81051.839999999997</v>
      </c>
    </row>
    <row r="33" spans="1:6" ht="45" x14ac:dyDescent="0.25">
      <c r="A33" s="21" t="s">
        <v>88</v>
      </c>
      <c r="B33" s="21" t="s">
        <v>89</v>
      </c>
      <c r="C33" s="21">
        <f>13*24</f>
        <v>312</v>
      </c>
      <c r="D33" s="21" t="s">
        <v>34</v>
      </c>
      <c r="E33" s="21">
        <v>52.274000000000001</v>
      </c>
      <c r="F33" s="21">
        <f t="shared" si="0"/>
        <v>16309.488000000001</v>
      </c>
    </row>
    <row r="34" spans="1:6" ht="75" x14ac:dyDescent="0.25">
      <c r="A34" s="21" t="s">
        <v>90</v>
      </c>
      <c r="B34" s="21" t="s">
        <v>91</v>
      </c>
      <c r="C34" s="21">
        <v>55</v>
      </c>
      <c r="D34" s="21" t="s">
        <v>92</v>
      </c>
      <c r="E34" s="21">
        <v>903.88</v>
      </c>
      <c r="F34" s="21">
        <f t="shared" si="0"/>
        <v>49713.4</v>
      </c>
    </row>
    <row r="35" spans="1:6" ht="60" x14ac:dyDescent="0.25">
      <c r="A35" s="21" t="s">
        <v>93</v>
      </c>
      <c r="B35" s="21" t="s">
        <v>94</v>
      </c>
      <c r="C35" s="21">
        <v>300</v>
      </c>
      <c r="D35" s="21" t="s">
        <v>43</v>
      </c>
      <c r="E35" s="21">
        <v>45.5</v>
      </c>
      <c r="F35" s="21">
        <f t="shared" si="0"/>
        <v>13650</v>
      </c>
    </row>
    <row r="36" spans="1:6" ht="60" x14ac:dyDescent="0.25">
      <c r="A36" s="21" t="s">
        <v>95</v>
      </c>
      <c r="B36" s="21" t="s">
        <v>96</v>
      </c>
      <c r="C36" s="21">
        <f>3*24</f>
        <v>72</v>
      </c>
      <c r="D36" s="21" t="s">
        <v>34</v>
      </c>
      <c r="E36" s="21">
        <v>49.56</v>
      </c>
      <c r="F36" s="21">
        <f t="shared" si="0"/>
        <v>3568.32</v>
      </c>
    </row>
    <row r="37" spans="1:6" ht="60" x14ac:dyDescent="0.25">
      <c r="A37" s="21" t="s">
        <v>97</v>
      </c>
      <c r="B37" s="21" t="s">
        <v>98</v>
      </c>
      <c r="C37" s="21">
        <v>200</v>
      </c>
      <c r="D37" s="21" t="s">
        <v>34</v>
      </c>
      <c r="E37" s="21">
        <v>54</v>
      </c>
      <c r="F37" s="21">
        <f t="shared" si="0"/>
        <v>10800</v>
      </c>
    </row>
    <row r="38" spans="1:6" ht="60" x14ac:dyDescent="0.25">
      <c r="A38" s="21" t="s">
        <v>99</v>
      </c>
      <c r="B38" s="21" t="s">
        <v>100</v>
      </c>
      <c r="C38" s="21">
        <f>13*24</f>
        <v>312</v>
      </c>
      <c r="D38" s="21" t="s">
        <v>34</v>
      </c>
      <c r="E38" s="21">
        <v>57.82</v>
      </c>
      <c r="F38" s="21">
        <f t="shared" si="0"/>
        <v>18039.84</v>
      </c>
    </row>
    <row r="39" spans="1:6" ht="45" x14ac:dyDescent="0.25">
      <c r="A39" s="21" t="s">
        <v>101</v>
      </c>
      <c r="B39" s="21" t="s">
        <v>102</v>
      </c>
      <c r="C39" s="21">
        <v>9500</v>
      </c>
      <c r="D39" s="21" t="s">
        <v>34</v>
      </c>
      <c r="E39" s="21">
        <v>1</v>
      </c>
      <c r="F39" s="21">
        <f t="shared" si="0"/>
        <v>9500</v>
      </c>
    </row>
    <row r="40" spans="1:6" ht="60" x14ac:dyDescent="0.25">
      <c r="A40" s="21" t="s">
        <v>103</v>
      </c>
      <c r="B40" s="21" t="s">
        <v>104</v>
      </c>
      <c r="C40" s="21">
        <f>57-14</f>
        <v>43</v>
      </c>
      <c r="D40" s="21" t="s">
        <v>34</v>
      </c>
      <c r="E40" s="21">
        <v>188.5</v>
      </c>
      <c r="F40" s="21">
        <f t="shared" si="0"/>
        <v>8105.5</v>
      </c>
    </row>
    <row r="41" spans="1:6" ht="75" x14ac:dyDescent="0.25">
      <c r="A41" s="21" t="s">
        <v>105</v>
      </c>
      <c r="B41" s="21" t="s">
        <v>106</v>
      </c>
      <c r="C41" s="21">
        <v>35</v>
      </c>
      <c r="D41" s="21" t="s">
        <v>107</v>
      </c>
      <c r="E41" s="21">
        <v>565.22</v>
      </c>
      <c r="F41" s="21">
        <f t="shared" si="0"/>
        <v>19782.7</v>
      </c>
    </row>
    <row r="42" spans="1:6" ht="30" x14ac:dyDescent="0.25">
      <c r="A42" s="21" t="s">
        <v>108</v>
      </c>
      <c r="B42" s="21" t="s">
        <v>109</v>
      </c>
      <c r="C42" s="21">
        <v>72</v>
      </c>
      <c r="D42" s="21" t="s">
        <v>34</v>
      </c>
      <c r="E42" s="21">
        <v>170.8</v>
      </c>
      <c r="F42" s="21">
        <f t="shared" si="0"/>
        <v>12297.6</v>
      </c>
    </row>
    <row r="43" spans="1:6" ht="60" x14ac:dyDescent="0.25">
      <c r="A43" s="21" t="s">
        <v>110</v>
      </c>
      <c r="B43" s="21" t="s">
        <v>111</v>
      </c>
      <c r="C43" s="21">
        <f>1009-86-225</f>
        <v>698</v>
      </c>
      <c r="D43" s="21" t="s">
        <v>112</v>
      </c>
      <c r="E43" s="21">
        <v>299.9914</v>
      </c>
      <c r="F43" s="21">
        <f t="shared" si="0"/>
        <v>209393.99720000001</v>
      </c>
    </row>
    <row r="44" spans="1:6" ht="60" x14ac:dyDescent="0.25">
      <c r="A44" s="21" t="s">
        <v>113</v>
      </c>
      <c r="B44" s="21" t="s">
        <v>114</v>
      </c>
      <c r="C44" s="21">
        <f>9*24</f>
        <v>216</v>
      </c>
      <c r="D44" s="21" t="s">
        <v>34</v>
      </c>
      <c r="E44" s="21">
        <v>68.251199999999997</v>
      </c>
      <c r="F44" s="21">
        <f t="shared" si="0"/>
        <v>14742.259199999999</v>
      </c>
    </row>
    <row r="45" spans="1:6" ht="30" x14ac:dyDescent="0.25">
      <c r="A45" s="21" t="s">
        <v>115</v>
      </c>
      <c r="B45" s="21" t="s">
        <v>116</v>
      </c>
      <c r="C45" s="21">
        <f>14*12</f>
        <v>168</v>
      </c>
      <c r="D45" s="21" t="s">
        <v>34</v>
      </c>
      <c r="E45" s="21">
        <v>1</v>
      </c>
      <c r="F45" s="21">
        <f t="shared" si="0"/>
        <v>168</v>
      </c>
    </row>
    <row r="46" spans="1:6" ht="30" x14ac:dyDescent="0.25">
      <c r="A46" s="21" t="s">
        <v>117</v>
      </c>
      <c r="B46" s="21" t="s">
        <v>118</v>
      </c>
      <c r="C46" s="21">
        <f>3*24</f>
        <v>72</v>
      </c>
      <c r="D46" s="21" t="s">
        <v>34</v>
      </c>
      <c r="E46" s="21">
        <v>57.206400000000002</v>
      </c>
      <c r="F46" s="21">
        <f t="shared" si="0"/>
        <v>4118.8608000000004</v>
      </c>
    </row>
    <row r="47" spans="1:6" ht="45" x14ac:dyDescent="0.25">
      <c r="A47" s="21" t="s">
        <v>119</v>
      </c>
      <c r="B47" s="21" t="s">
        <v>120</v>
      </c>
      <c r="C47" s="21">
        <v>10</v>
      </c>
      <c r="D47" s="21" t="s">
        <v>34</v>
      </c>
      <c r="E47" s="21">
        <v>27.3</v>
      </c>
      <c r="F47" s="21">
        <f t="shared" si="0"/>
        <v>273</v>
      </c>
    </row>
    <row r="48" spans="1:6" ht="30" x14ac:dyDescent="0.25">
      <c r="A48" s="21" t="s">
        <v>121</v>
      </c>
      <c r="B48" s="21" t="s">
        <v>122</v>
      </c>
      <c r="C48" s="21">
        <v>100</v>
      </c>
      <c r="D48" s="21" t="s">
        <v>43</v>
      </c>
      <c r="E48" s="21">
        <v>78</v>
      </c>
      <c r="F48" s="21">
        <f t="shared" si="0"/>
        <v>7800</v>
      </c>
    </row>
    <row r="49" spans="1:6" ht="45" x14ac:dyDescent="0.25">
      <c r="A49" s="21" t="s">
        <v>123</v>
      </c>
      <c r="B49" s="21" t="s">
        <v>124</v>
      </c>
      <c r="C49" s="21">
        <f>9*24</f>
        <v>216</v>
      </c>
      <c r="D49" s="21" t="s">
        <v>34</v>
      </c>
      <c r="E49" s="21">
        <v>64.498800000000003</v>
      </c>
      <c r="F49" s="21">
        <f t="shared" si="0"/>
        <v>13931.740800000001</v>
      </c>
    </row>
    <row r="50" spans="1:6" ht="45" x14ac:dyDescent="0.25">
      <c r="A50" s="21" t="s">
        <v>125</v>
      </c>
      <c r="B50" s="21" t="s">
        <v>126</v>
      </c>
      <c r="C50" s="21">
        <v>4</v>
      </c>
      <c r="D50" s="21" t="s">
        <v>127</v>
      </c>
      <c r="E50" s="21">
        <v>2468.56</v>
      </c>
      <c r="F50" s="21">
        <f t="shared" si="0"/>
        <v>9874.24</v>
      </c>
    </row>
    <row r="51" spans="1:6" ht="105" x14ac:dyDescent="0.25">
      <c r="A51" s="21" t="s">
        <v>128</v>
      </c>
      <c r="B51" s="21" t="s">
        <v>129</v>
      </c>
      <c r="C51" s="21">
        <v>15</v>
      </c>
      <c r="D51" s="21" t="s">
        <v>34</v>
      </c>
      <c r="E51" s="21">
        <v>1097.4000000000001</v>
      </c>
      <c r="F51" s="21">
        <f t="shared" si="0"/>
        <v>16461</v>
      </c>
    </row>
    <row r="52" spans="1:6" ht="45" x14ac:dyDescent="0.25">
      <c r="A52" s="21" t="s">
        <v>130</v>
      </c>
      <c r="B52" s="21" t="s">
        <v>131</v>
      </c>
      <c r="C52" s="21">
        <v>120</v>
      </c>
      <c r="D52" s="21" t="s">
        <v>34</v>
      </c>
      <c r="E52" s="21">
        <v>65.655199999999994</v>
      </c>
      <c r="F52" s="21">
        <f t="shared" si="0"/>
        <v>7878.6239999999989</v>
      </c>
    </row>
    <row r="53" spans="1:6" ht="30" x14ac:dyDescent="0.25">
      <c r="A53" s="21" t="s">
        <v>132</v>
      </c>
      <c r="B53" s="21" t="s">
        <v>133</v>
      </c>
      <c r="C53" s="21">
        <v>241.8</v>
      </c>
      <c r="D53" s="21" t="s">
        <v>34</v>
      </c>
      <c r="E53" s="21">
        <v>60</v>
      </c>
      <c r="F53" s="21">
        <f t="shared" si="0"/>
        <v>14508</v>
      </c>
    </row>
    <row r="54" spans="1:6" ht="30" x14ac:dyDescent="0.25">
      <c r="A54" s="21" t="s">
        <v>134</v>
      </c>
      <c r="B54" s="21" t="s">
        <v>135</v>
      </c>
      <c r="C54" s="21">
        <v>371</v>
      </c>
      <c r="D54" s="21" t="s">
        <v>43</v>
      </c>
      <c r="E54" s="21">
        <v>18.042200000000001</v>
      </c>
      <c r="F54" s="21">
        <f t="shared" si="0"/>
        <v>6693.6562000000004</v>
      </c>
    </row>
    <row r="55" spans="1:6" ht="45" x14ac:dyDescent="0.25">
      <c r="A55" s="21" t="s">
        <v>136</v>
      </c>
      <c r="B55" s="21" t="s">
        <v>137</v>
      </c>
      <c r="C55" s="21">
        <f>1512-111-199</f>
        <v>1202</v>
      </c>
      <c r="D55" s="21" t="s">
        <v>34</v>
      </c>
      <c r="E55" s="21">
        <v>129.5994</v>
      </c>
      <c r="F55" s="21">
        <f t="shared" si="0"/>
        <v>155778.47880000001</v>
      </c>
    </row>
    <row r="56" spans="1:6" ht="105" x14ac:dyDescent="0.25">
      <c r="A56" s="21" t="s">
        <v>138</v>
      </c>
      <c r="B56" s="21" t="s">
        <v>139</v>
      </c>
      <c r="C56" s="21">
        <f>61*20</f>
        <v>1220</v>
      </c>
      <c r="D56" s="21" t="s">
        <v>43</v>
      </c>
      <c r="E56" s="21">
        <v>30.31</v>
      </c>
      <c r="F56" s="21">
        <f t="shared" si="0"/>
        <v>36978.199999999997</v>
      </c>
    </row>
    <row r="57" spans="1:6" ht="105" x14ac:dyDescent="0.25">
      <c r="A57" s="21" t="s">
        <v>140</v>
      </c>
      <c r="B57" s="21" t="s">
        <v>141</v>
      </c>
      <c r="C57" s="21">
        <v>330</v>
      </c>
      <c r="D57" s="21" t="s">
        <v>34</v>
      </c>
      <c r="E57" s="21">
        <v>28.4</v>
      </c>
      <c r="F57" s="21">
        <f t="shared" si="0"/>
        <v>9372</v>
      </c>
    </row>
    <row r="58" spans="1:6" ht="75" x14ac:dyDescent="0.25">
      <c r="A58" s="21" t="s">
        <v>142</v>
      </c>
      <c r="B58" s="21" t="s">
        <v>143</v>
      </c>
      <c r="C58" s="21">
        <f>12*20</f>
        <v>240</v>
      </c>
      <c r="D58" s="21" t="s">
        <v>34</v>
      </c>
      <c r="E58" s="21">
        <v>31.44</v>
      </c>
      <c r="F58" s="21">
        <f t="shared" si="0"/>
        <v>7545.6</v>
      </c>
    </row>
    <row r="59" spans="1:6" ht="30" x14ac:dyDescent="0.25">
      <c r="A59" s="21" t="s">
        <v>144</v>
      </c>
      <c r="B59" s="21" t="s">
        <v>145</v>
      </c>
      <c r="C59" s="21">
        <f>825-685</f>
        <v>140</v>
      </c>
      <c r="D59" s="21" t="s">
        <v>43</v>
      </c>
      <c r="E59" s="21">
        <v>138</v>
      </c>
      <c r="F59" s="21">
        <f t="shared" si="0"/>
        <v>19320</v>
      </c>
    </row>
    <row r="60" spans="1:6" ht="60" x14ac:dyDescent="0.25">
      <c r="A60" s="21" t="s">
        <v>146</v>
      </c>
      <c r="B60" s="21" t="s">
        <v>147</v>
      </c>
      <c r="C60" s="21">
        <f>750-550+500</f>
        <v>700</v>
      </c>
      <c r="D60" s="21" t="s">
        <v>43</v>
      </c>
      <c r="E60" s="21">
        <v>266.05759999999998</v>
      </c>
      <c r="F60" s="21">
        <f t="shared" si="0"/>
        <v>186240.31999999998</v>
      </c>
    </row>
    <row r="61" spans="1:6" ht="45" x14ac:dyDescent="0.25">
      <c r="A61" s="21" t="s">
        <v>148</v>
      </c>
      <c r="B61" s="21" t="s">
        <v>149</v>
      </c>
      <c r="C61" s="21">
        <v>120</v>
      </c>
      <c r="D61" s="21" t="s">
        <v>34</v>
      </c>
      <c r="E61" s="21">
        <v>70.8</v>
      </c>
      <c r="F61" s="21">
        <f t="shared" si="0"/>
        <v>8496</v>
      </c>
    </row>
    <row r="62" spans="1:6" ht="75" x14ac:dyDescent="0.25">
      <c r="A62" s="21" t="s">
        <v>150</v>
      </c>
      <c r="B62" s="21" t="s">
        <v>151</v>
      </c>
      <c r="C62" s="21">
        <f>15000-3865-3500</f>
        <v>7635</v>
      </c>
      <c r="D62" s="21" t="s">
        <v>43</v>
      </c>
      <c r="E62" s="21">
        <v>70.2</v>
      </c>
      <c r="F62" s="21">
        <f t="shared" si="0"/>
        <v>535977</v>
      </c>
    </row>
    <row r="63" spans="1:6" ht="45" x14ac:dyDescent="0.25">
      <c r="A63" s="21" t="s">
        <v>152</v>
      </c>
      <c r="B63" s="21" t="s">
        <v>153</v>
      </c>
      <c r="C63" s="21">
        <v>125</v>
      </c>
      <c r="D63" s="21" t="s">
        <v>34</v>
      </c>
      <c r="E63" s="21">
        <v>50</v>
      </c>
      <c r="F63" s="21">
        <f t="shared" si="0"/>
        <v>6250</v>
      </c>
    </row>
    <row r="64" spans="1:6" ht="30" x14ac:dyDescent="0.25">
      <c r="A64" s="21" t="s">
        <v>154</v>
      </c>
      <c r="B64" s="21" t="s">
        <v>155</v>
      </c>
      <c r="C64" s="21">
        <v>200</v>
      </c>
      <c r="D64" s="21" t="s">
        <v>43</v>
      </c>
      <c r="E64" s="21">
        <v>161.56</v>
      </c>
      <c r="F64" s="21">
        <f t="shared" si="0"/>
        <v>32312</v>
      </c>
    </row>
    <row r="65" spans="1:6" ht="60" x14ac:dyDescent="0.25">
      <c r="A65" s="21" t="s">
        <v>156</v>
      </c>
      <c r="B65" s="21" t="s">
        <v>157</v>
      </c>
      <c r="C65" s="21">
        <v>1020</v>
      </c>
      <c r="D65" s="21" t="s">
        <v>43</v>
      </c>
      <c r="E65" s="21">
        <v>170.83</v>
      </c>
      <c r="F65" s="21">
        <f t="shared" si="0"/>
        <v>174246.6</v>
      </c>
    </row>
    <row r="66" spans="1:6" ht="30" x14ac:dyDescent="0.25">
      <c r="A66" s="21" t="s">
        <v>158</v>
      </c>
      <c r="B66" s="21" t="s">
        <v>159</v>
      </c>
      <c r="C66" s="21">
        <v>20</v>
      </c>
      <c r="D66" s="21" t="s">
        <v>43</v>
      </c>
      <c r="E66" s="21">
        <v>171.6</v>
      </c>
      <c r="F66" s="21">
        <f t="shared" si="0"/>
        <v>3432</v>
      </c>
    </row>
    <row r="67" spans="1:6" ht="45" x14ac:dyDescent="0.25">
      <c r="A67" s="21" t="s">
        <v>160</v>
      </c>
      <c r="B67" s="21" t="s">
        <v>161</v>
      </c>
      <c r="C67" s="21">
        <f>177+250</f>
        <v>427</v>
      </c>
      <c r="D67" s="21" t="s">
        <v>34</v>
      </c>
      <c r="E67" s="21">
        <v>1</v>
      </c>
      <c r="F67" s="21">
        <f t="shared" si="0"/>
        <v>427</v>
      </c>
    </row>
    <row r="68" spans="1:6" ht="45" x14ac:dyDescent="0.25">
      <c r="A68" s="21" t="s">
        <v>162</v>
      </c>
      <c r="B68" s="21" t="s">
        <v>163</v>
      </c>
      <c r="C68" s="21">
        <f>800-650</f>
        <v>150</v>
      </c>
      <c r="D68" s="21" t="s">
        <v>34</v>
      </c>
      <c r="E68" s="21">
        <v>8.85</v>
      </c>
      <c r="F68" s="21">
        <f t="shared" si="0"/>
        <v>1327.5</v>
      </c>
    </row>
    <row r="69" spans="1:6" ht="45" x14ac:dyDescent="0.25">
      <c r="A69" s="21" t="s">
        <v>164</v>
      </c>
      <c r="B69" s="21" t="s">
        <v>165</v>
      </c>
      <c r="C69" s="21">
        <f>1162-659</f>
        <v>503</v>
      </c>
      <c r="D69" s="21" t="s">
        <v>43</v>
      </c>
      <c r="E69" s="21">
        <v>80.25</v>
      </c>
      <c r="F69" s="21">
        <f t="shared" si="0"/>
        <v>40365.75</v>
      </c>
    </row>
    <row r="70" spans="1:6" ht="30" x14ac:dyDescent="0.25">
      <c r="A70" s="21" t="s">
        <v>166</v>
      </c>
      <c r="B70" s="21" t="s">
        <v>167</v>
      </c>
      <c r="C70" s="21">
        <f>60-16</f>
        <v>44</v>
      </c>
      <c r="D70" s="21" t="s">
        <v>34</v>
      </c>
      <c r="E70" s="21">
        <v>151.04</v>
      </c>
      <c r="F70" s="21">
        <f t="shared" si="0"/>
        <v>6645.7599999999993</v>
      </c>
    </row>
    <row r="71" spans="1:6" ht="45" x14ac:dyDescent="0.25">
      <c r="A71" s="21" t="s">
        <v>168</v>
      </c>
      <c r="B71" s="21" t="s">
        <v>169</v>
      </c>
      <c r="C71" s="21">
        <f>46-12</f>
        <v>34</v>
      </c>
      <c r="D71" s="21" t="s">
        <v>34</v>
      </c>
      <c r="E71" s="21">
        <v>322.14</v>
      </c>
      <c r="F71" s="21">
        <f t="shared" si="0"/>
        <v>10952.76</v>
      </c>
    </row>
    <row r="72" spans="1:6" ht="60" x14ac:dyDescent="0.25">
      <c r="A72" s="21" t="s">
        <v>170</v>
      </c>
      <c r="B72" s="21" t="s">
        <v>171</v>
      </c>
      <c r="C72" s="21">
        <v>23</v>
      </c>
      <c r="D72" s="21" t="s">
        <v>172</v>
      </c>
      <c r="E72" s="21">
        <v>41.3</v>
      </c>
      <c r="F72" s="21">
        <f t="shared" si="0"/>
        <v>949.9</v>
      </c>
    </row>
    <row r="73" spans="1:6" ht="90" x14ac:dyDescent="0.25">
      <c r="A73" s="21" t="s">
        <v>173</v>
      </c>
      <c r="B73" s="21" t="s">
        <v>174</v>
      </c>
      <c r="C73" s="21">
        <v>306</v>
      </c>
      <c r="D73" s="21" t="s">
        <v>34</v>
      </c>
      <c r="E73" s="21">
        <v>124.49</v>
      </c>
      <c r="F73" s="21">
        <f t="shared" ref="F73:F83" si="1">C73*E73</f>
        <v>38093.939999999995</v>
      </c>
    </row>
    <row r="74" spans="1:6" ht="150" x14ac:dyDescent="0.25">
      <c r="A74" s="21" t="s">
        <v>175</v>
      </c>
      <c r="B74" s="21" t="s">
        <v>176</v>
      </c>
      <c r="C74" s="21">
        <f>1129-48-106</f>
        <v>975</v>
      </c>
      <c r="D74" s="21" t="s">
        <v>34</v>
      </c>
      <c r="E74" s="21">
        <v>547.46100000000001</v>
      </c>
      <c r="F74" s="21">
        <f t="shared" si="1"/>
        <v>533774.47499999998</v>
      </c>
    </row>
    <row r="75" spans="1:6" ht="165" x14ac:dyDescent="0.25">
      <c r="A75" s="21" t="s">
        <v>177</v>
      </c>
      <c r="B75" s="21" t="s">
        <v>178</v>
      </c>
      <c r="C75" s="21">
        <f>1420-77-48</f>
        <v>1295</v>
      </c>
      <c r="D75" s="21" t="s">
        <v>34</v>
      </c>
      <c r="E75" s="21">
        <v>578.20000000000005</v>
      </c>
      <c r="F75" s="21">
        <f t="shared" si="1"/>
        <v>748769.00000000012</v>
      </c>
    </row>
    <row r="76" spans="1:6" ht="60" x14ac:dyDescent="0.25">
      <c r="A76" s="21" t="s">
        <v>179</v>
      </c>
      <c r="B76" s="21" t="s">
        <v>180</v>
      </c>
      <c r="C76" s="21">
        <v>306</v>
      </c>
      <c r="D76" s="21" t="s">
        <v>34</v>
      </c>
      <c r="E76" s="21">
        <v>145.6002</v>
      </c>
      <c r="F76" s="21">
        <f t="shared" si="1"/>
        <v>44553.661200000002</v>
      </c>
    </row>
    <row r="77" spans="1:6" ht="45" x14ac:dyDescent="0.25">
      <c r="A77" s="21" t="s">
        <v>181</v>
      </c>
      <c r="B77" s="21" t="s">
        <v>182</v>
      </c>
      <c r="C77" s="21">
        <v>60</v>
      </c>
      <c r="D77" s="21" t="s">
        <v>183</v>
      </c>
      <c r="E77" s="21">
        <v>57.82</v>
      </c>
      <c r="F77" s="21">
        <f t="shared" si="1"/>
        <v>3469.2</v>
      </c>
    </row>
    <row r="78" spans="1:6" ht="45" x14ac:dyDescent="0.25">
      <c r="A78" s="21" t="s">
        <v>184</v>
      </c>
      <c r="B78" s="21" t="s">
        <v>185</v>
      </c>
      <c r="C78" s="21">
        <v>6</v>
      </c>
      <c r="D78" s="21" t="s">
        <v>34</v>
      </c>
      <c r="E78" s="21">
        <v>123.5106</v>
      </c>
      <c r="F78" s="21">
        <f t="shared" si="1"/>
        <v>741.06359999999995</v>
      </c>
    </row>
    <row r="79" spans="1:6" ht="30" x14ac:dyDescent="0.25">
      <c r="A79" s="21" t="s">
        <v>186</v>
      </c>
      <c r="B79" s="21" t="s">
        <v>187</v>
      </c>
      <c r="C79" s="21">
        <v>40</v>
      </c>
      <c r="D79" s="21" t="s">
        <v>34</v>
      </c>
      <c r="E79" s="21">
        <v>154.19999999999999</v>
      </c>
      <c r="F79" s="21">
        <f t="shared" si="1"/>
        <v>6168</v>
      </c>
    </row>
    <row r="80" spans="1:6" ht="30" x14ac:dyDescent="0.25">
      <c r="A80" s="21" t="s">
        <v>188</v>
      </c>
      <c r="B80" s="21" t="s">
        <v>189</v>
      </c>
      <c r="C80" s="21">
        <v>120</v>
      </c>
      <c r="D80" s="21" t="s">
        <v>34</v>
      </c>
      <c r="E80" s="21">
        <v>1</v>
      </c>
      <c r="F80" s="21">
        <f t="shared" si="1"/>
        <v>120</v>
      </c>
    </row>
    <row r="81" spans="1:6" ht="45" x14ac:dyDescent="0.25">
      <c r="A81" s="21" t="s">
        <v>190</v>
      </c>
      <c r="B81" s="21" t="s">
        <v>191</v>
      </c>
      <c r="C81" s="21">
        <v>81</v>
      </c>
      <c r="D81" s="21" t="s">
        <v>34</v>
      </c>
      <c r="E81" s="21">
        <v>2158.5149999999999</v>
      </c>
      <c r="F81" s="21">
        <f t="shared" si="1"/>
        <v>174839.715</v>
      </c>
    </row>
    <row r="82" spans="1:6" ht="30" x14ac:dyDescent="0.25">
      <c r="A82" s="21" t="s">
        <v>192</v>
      </c>
      <c r="B82" s="21" t="s">
        <v>193</v>
      </c>
      <c r="C82" s="21">
        <v>523</v>
      </c>
      <c r="D82" s="21" t="s">
        <v>34</v>
      </c>
      <c r="E82" s="21">
        <v>1</v>
      </c>
      <c r="F82" s="21">
        <f t="shared" si="1"/>
        <v>523</v>
      </c>
    </row>
    <row r="83" spans="1:6" ht="30" x14ac:dyDescent="0.25">
      <c r="A83" s="21" t="s">
        <v>194</v>
      </c>
      <c r="B83" s="21" t="s">
        <v>195</v>
      </c>
      <c r="C83" s="21">
        <v>60</v>
      </c>
      <c r="D83" s="21" t="s">
        <v>34</v>
      </c>
      <c r="E83" s="21">
        <v>335.9708</v>
      </c>
      <c r="F83" s="21">
        <f t="shared" si="1"/>
        <v>20158.248</v>
      </c>
    </row>
    <row r="84" spans="1:6" x14ac:dyDescent="0.25">
      <c r="A84" s="2"/>
      <c r="B84" s="2"/>
      <c r="C84" s="2"/>
      <c r="D84" s="2"/>
      <c r="E84" s="2"/>
      <c r="F84" s="22">
        <f>SUM(F8:F83)</f>
        <v>6987615.5681999987</v>
      </c>
    </row>
    <row r="88" spans="1:6" x14ac:dyDescent="0.25">
      <c r="A88" s="2"/>
      <c r="B88" s="2"/>
      <c r="C88" s="2"/>
      <c r="D88" s="2"/>
      <c r="E88" s="2"/>
      <c r="F88" s="2"/>
    </row>
    <row r="89" spans="1:6" ht="15.75" x14ac:dyDescent="0.25">
      <c r="A89" s="17" t="s">
        <v>24</v>
      </c>
      <c r="B89" s="17"/>
      <c r="C89" s="17"/>
      <c r="D89" s="17"/>
      <c r="E89" s="17"/>
      <c r="F89" s="17"/>
    </row>
    <row r="90" spans="1:6" ht="15.75" x14ac:dyDescent="0.25">
      <c r="A90" s="17" t="s">
        <v>1</v>
      </c>
      <c r="B90" s="17"/>
      <c r="C90" s="17"/>
      <c r="D90" s="17"/>
      <c r="E90" s="17"/>
      <c r="F90" s="17"/>
    </row>
    <row r="91" spans="1:6" ht="15.75" x14ac:dyDescent="0.25">
      <c r="A91" s="17" t="s">
        <v>25</v>
      </c>
      <c r="B91" s="17"/>
      <c r="C91" s="17"/>
      <c r="D91" s="17"/>
      <c r="E91" s="17"/>
      <c r="F91" s="17"/>
    </row>
    <row r="92" spans="1:6" x14ac:dyDescent="0.25">
      <c r="A92" s="23" t="s">
        <v>196</v>
      </c>
      <c r="B92" s="23"/>
      <c r="C92" s="23"/>
      <c r="D92" s="23"/>
      <c r="E92" s="23"/>
      <c r="F92" s="23"/>
    </row>
    <row r="93" spans="1:6" ht="15.75" x14ac:dyDescent="0.25">
      <c r="A93" s="19" t="s">
        <v>26</v>
      </c>
      <c r="B93" s="19"/>
      <c r="C93" s="19"/>
      <c r="D93" s="19"/>
      <c r="E93" s="19"/>
      <c r="F93" s="19"/>
    </row>
    <row r="94" spans="1:6" ht="30" x14ac:dyDescent="0.25">
      <c r="A94" s="24" t="s">
        <v>27</v>
      </c>
      <c r="B94" s="24" t="s">
        <v>28</v>
      </c>
      <c r="C94" s="25" t="s">
        <v>197</v>
      </c>
      <c r="D94" s="24" t="s">
        <v>30</v>
      </c>
      <c r="E94" s="24" t="s">
        <v>31</v>
      </c>
      <c r="F94" s="24" t="s">
        <v>8</v>
      </c>
    </row>
    <row r="95" spans="1:6" ht="45" x14ac:dyDescent="0.25">
      <c r="A95" s="21" t="s">
        <v>32</v>
      </c>
      <c r="B95" s="21" t="s">
        <v>33</v>
      </c>
      <c r="C95" s="21">
        <v>456</v>
      </c>
      <c r="D95" s="21" t="s">
        <v>34</v>
      </c>
      <c r="E95" s="21">
        <v>634.38080000000002</v>
      </c>
      <c r="F95" s="26">
        <f>C95*E95</f>
        <v>289277.64480000001</v>
      </c>
    </row>
    <row r="96" spans="1:6" ht="60" x14ac:dyDescent="0.25">
      <c r="A96" s="21" t="s">
        <v>35</v>
      </c>
      <c r="B96" s="21" t="s">
        <v>36</v>
      </c>
      <c r="C96" s="21">
        <v>30</v>
      </c>
      <c r="D96" s="21" t="s">
        <v>34</v>
      </c>
      <c r="E96" s="21">
        <v>2495.6999999999998</v>
      </c>
      <c r="F96" s="26">
        <f t="shared" ref="F96:F159" si="2">C96*E96</f>
        <v>74871</v>
      </c>
    </row>
    <row r="97" spans="1:6" ht="60" x14ac:dyDescent="0.25">
      <c r="A97" s="21" t="s">
        <v>37</v>
      </c>
      <c r="B97" s="21" t="s">
        <v>38</v>
      </c>
      <c r="C97" s="21">
        <v>470</v>
      </c>
      <c r="D97" s="21" t="s">
        <v>34</v>
      </c>
      <c r="E97" s="21">
        <v>210</v>
      </c>
      <c r="F97" s="26">
        <f t="shared" si="2"/>
        <v>98700</v>
      </c>
    </row>
    <row r="98" spans="1:6" ht="45" x14ac:dyDescent="0.25">
      <c r="A98" s="21" t="s">
        <v>39</v>
      </c>
      <c r="B98" s="21" t="s">
        <v>40</v>
      </c>
      <c r="C98" s="21">
        <v>396</v>
      </c>
      <c r="D98" s="21" t="s">
        <v>34</v>
      </c>
      <c r="E98" s="21">
        <v>108.5</v>
      </c>
      <c r="F98" s="26">
        <f t="shared" si="2"/>
        <v>42966</v>
      </c>
    </row>
    <row r="99" spans="1:6" ht="45" x14ac:dyDescent="0.25">
      <c r="A99" s="21" t="s">
        <v>198</v>
      </c>
      <c r="B99" s="21" t="s">
        <v>199</v>
      </c>
      <c r="C99" s="21">
        <v>112</v>
      </c>
      <c r="D99" s="21" t="s">
        <v>43</v>
      </c>
      <c r="E99" s="21">
        <v>50.4</v>
      </c>
      <c r="F99" s="26">
        <f t="shared" si="2"/>
        <v>5644.8</v>
      </c>
    </row>
    <row r="100" spans="1:6" ht="45" x14ac:dyDescent="0.25">
      <c r="A100" s="21" t="s">
        <v>200</v>
      </c>
      <c r="B100" s="21" t="s">
        <v>201</v>
      </c>
      <c r="C100" s="21">
        <v>71</v>
      </c>
      <c r="D100" s="21" t="s">
        <v>43</v>
      </c>
      <c r="E100" s="21">
        <v>50.4</v>
      </c>
      <c r="F100" s="26">
        <f t="shared" si="2"/>
        <v>3578.4</v>
      </c>
    </row>
    <row r="101" spans="1:6" ht="45" x14ac:dyDescent="0.25">
      <c r="A101" s="21" t="s">
        <v>202</v>
      </c>
      <c r="B101" s="21" t="s">
        <v>203</v>
      </c>
      <c r="C101" s="21">
        <v>58</v>
      </c>
      <c r="D101" s="21" t="s">
        <v>43</v>
      </c>
      <c r="E101" s="21">
        <v>33.6</v>
      </c>
      <c r="F101" s="26">
        <f t="shared" si="2"/>
        <v>1948.8000000000002</v>
      </c>
    </row>
    <row r="102" spans="1:6" ht="45" x14ac:dyDescent="0.25">
      <c r="A102" s="21" t="s">
        <v>204</v>
      </c>
      <c r="B102" s="21" t="s">
        <v>205</v>
      </c>
      <c r="C102" s="21">
        <v>4</v>
      </c>
      <c r="D102" s="21" t="s">
        <v>43</v>
      </c>
      <c r="E102" s="21">
        <v>160</v>
      </c>
      <c r="F102" s="26">
        <f t="shared" si="2"/>
        <v>640</v>
      </c>
    </row>
    <row r="103" spans="1:6" ht="30" x14ac:dyDescent="0.25">
      <c r="A103" s="21" t="s">
        <v>206</v>
      </c>
      <c r="B103" s="21" t="s">
        <v>207</v>
      </c>
      <c r="C103" s="21">
        <v>41</v>
      </c>
      <c r="D103" s="21" t="s">
        <v>43</v>
      </c>
      <c r="E103" s="21">
        <v>61.6</v>
      </c>
      <c r="F103" s="26">
        <f t="shared" si="2"/>
        <v>2525.6</v>
      </c>
    </row>
    <row r="104" spans="1:6" ht="75" x14ac:dyDescent="0.25">
      <c r="A104" s="21" t="s">
        <v>41</v>
      </c>
      <c r="B104" s="21" t="s">
        <v>42</v>
      </c>
      <c r="C104" s="21">
        <v>4875</v>
      </c>
      <c r="D104" s="21" t="s">
        <v>43</v>
      </c>
      <c r="E104" s="21">
        <v>30.8</v>
      </c>
      <c r="F104" s="26">
        <f t="shared" si="2"/>
        <v>150150</v>
      </c>
    </row>
    <row r="105" spans="1:6" ht="75" x14ac:dyDescent="0.25">
      <c r="A105" s="21" t="s">
        <v>208</v>
      </c>
      <c r="B105" s="21" t="s">
        <v>209</v>
      </c>
      <c r="C105" s="21">
        <v>480</v>
      </c>
      <c r="D105" s="21" t="s">
        <v>34</v>
      </c>
      <c r="E105" s="21">
        <v>64.05</v>
      </c>
      <c r="F105" s="26">
        <f t="shared" si="2"/>
        <v>30744</v>
      </c>
    </row>
    <row r="106" spans="1:6" ht="30" x14ac:dyDescent="0.25">
      <c r="A106" s="21" t="s">
        <v>46</v>
      </c>
      <c r="B106" s="21" t="s">
        <v>47</v>
      </c>
      <c r="C106" s="21">
        <v>1677</v>
      </c>
      <c r="D106" s="21" t="s">
        <v>34</v>
      </c>
      <c r="E106" s="21">
        <v>3</v>
      </c>
      <c r="F106" s="26">
        <f t="shared" si="2"/>
        <v>5031</v>
      </c>
    </row>
    <row r="107" spans="1:6" ht="30" x14ac:dyDescent="0.25">
      <c r="A107" s="21" t="s">
        <v>48</v>
      </c>
      <c r="B107" s="21" t="s">
        <v>49</v>
      </c>
      <c r="C107" s="21">
        <v>890</v>
      </c>
      <c r="D107" s="21" t="s">
        <v>43</v>
      </c>
      <c r="E107" s="21">
        <v>29.9512</v>
      </c>
      <c r="F107" s="26">
        <f t="shared" si="2"/>
        <v>26656.567999999999</v>
      </c>
    </row>
    <row r="108" spans="1:6" ht="45" x14ac:dyDescent="0.25">
      <c r="A108" s="21" t="s">
        <v>210</v>
      </c>
      <c r="B108" s="21" t="s">
        <v>211</v>
      </c>
      <c r="C108" s="21">
        <v>1875</v>
      </c>
      <c r="D108" s="21" t="s">
        <v>34</v>
      </c>
      <c r="E108" s="21">
        <v>33.582000000000001</v>
      </c>
      <c r="F108" s="26">
        <f t="shared" si="2"/>
        <v>62966.25</v>
      </c>
    </row>
    <row r="109" spans="1:6" ht="45" x14ac:dyDescent="0.25">
      <c r="A109" s="21" t="s">
        <v>212</v>
      </c>
      <c r="B109" s="21" t="s">
        <v>213</v>
      </c>
      <c r="C109" s="21">
        <v>565</v>
      </c>
      <c r="D109" s="21" t="s">
        <v>214</v>
      </c>
      <c r="E109" s="21">
        <v>58.952800000000003</v>
      </c>
      <c r="F109" s="26">
        <f t="shared" si="2"/>
        <v>33308.332000000002</v>
      </c>
    </row>
    <row r="110" spans="1:6" ht="30" x14ac:dyDescent="0.25">
      <c r="A110" s="21" t="s">
        <v>215</v>
      </c>
      <c r="B110" s="21" t="s">
        <v>216</v>
      </c>
      <c r="C110" s="21">
        <v>16</v>
      </c>
      <c r="D110" s="21" t="s">
        <v>43</v>
      </c>
      <c r="E110" s="21">
        <v>40</v>
      </c>
      <c r="F110" s="26">
        <f t="shared" si="2"/>
        <v>640</v>
      </c>
    </row>
    <row r="111" spans="1:6" ht="60" x14ac:dyDescent="0.25">
      <c r="A111" s="21" t="s">
        <v>52</v>
      </c>
      <c r="B111" s="21" t="s">
        <v>53</v>
      </c>
      <c r="C111" s="21">
        <v>242.5</v>
      </c>
      <c r="D111" s="21" t="s">
        <v>54</v>
      </c>
      <c r="E111" s="21">
        <v>4035.5124000000001</v>
      </c>
      <c r="F111" s="26">
        <f t="shared" si="2"/>
        <v>978611.75699999998</v>
      </c>
    </row>
    <row r="112" spans="1:6" ht="60" x14ac:dyDescent="0.25">
      <c r="A112" s="21" t="s">
        <v>217</v>
      </c>
      <c r="B112" s="21" t="s">
        <v>218</v>
      </c>
      <c r="C112" s="21">
        <v>1400</v>
      </c>
      <c r="D112" s="21" t="s">
        <v>43</v>
      </c>
      <c r="E112" s="21">
        <v>93.75</v>
      </c>
      <c r="F112" s="26">
        <f t="shared" si="2"/>
        <v>131250</v>
      </c>
    </row>
    <row r="113" spans="1:6" ht="45" x14ac:dyDescent="0.25">
      <c r="A113" s="21" t="s">
        <v>59</v>
      </c>
      <c r="B113" s="21" t="s">
        <v>60</v>
      </c>
      <c r="C113" s="21">
        <v>325</v>
      </c>
      <c r="D113" s="21" t="s">
        <v>43</v>
      </c>
      <c r="E113" s="21">
        <v>168.75</v>
      </c>
      <c r="F113" s="26">
        <f t="shared" si="2"/>
        <v>54843.75</v>
      </c>
    </row>
    <row r="114" spans="1:6" ht="45" x14ac:dyDescent="0.25">
      <c r="A114" s="21" t="s">
        <v>219</v>
      </c>
      <c r="B114" s="21" t="s">
        <v>220</v>
      </c>
      <c r="C114" s="21">
        <v>93</v>
      </c>
      <c r="D114" s="21" t="s">
        <v>43</v>
      </c>
      <c r="E114" s="21">
        <v>114</v>
      </c>
      <c r="F114" s="26">
        <f t="shared" si="2"/>
        <v>10602</v>
      </c>
    </row>
    <row r="115" spans="1:6" ht="45" x14ac:dyDescent="0.25">
      <c r="A115" s="21" t="s">
        <v>61</v>
      </c>
      <c r="B115" s="21" t="s">
        <v>62</v>
      </c>
      <c r="C115" s="21">
        <v>80</v>
      </c>
      <c r="D115" s="21" t="s">
        <v>63</v>
      </c>
      <c r="E115" s="21">
        <v>143</v>
      </c>
      <c r="F115" s="26">
        <f t="shared" si="2"/>
        <v>11440</v>
      </c>
    </row>
    <row r="116" spans="1:6" ht="60" x14ac:dyDescent="0.25">
      <c r="A116" s="21" t="s">
        <v>221</v>
      </c>
      <c r="B116" s="21" t="s">
        <v>222</v>
      </c>
      <c r="C116" s="21">
        <v>78</v>
      </c>
      <c r="D116" s="21" t="s">
        <v>43</v>
      </c>
      <c r="E116" s="21">
        <v>45</v>
      </c>
      <c r="F116" s="26">
        <f t="shared" si="2"/>
        <v>3510</v>
      </c>
    </row>
    <row r="117" spans="1:6" ht="60" x14ac:dyDescent="0.25">
      <c r="A117" s="21" t="s">
        <v>223</v>
      </c>
      <c r="B117" s="21" t="s">
        <v>224</v>
      </c>
      <c r="C117" s="21">
        <v>2760</v>
      </c>
      <c r="D117" s="21" t="s">
        <v>34</v>
      </c>
      <c r="E117" s="21">
        <v>185.5078</v>
      </c>
      <c r="F117" s="26">
        <f t="shared" si="2"/>
        <v>512001.52799999999</v>
      </c>
    </row>
    <row r="118" spans="1:6" ht="60" x14ac:dyDescent="0.25">
      <c r="A118" s="21" t="s">
        <v>66</v>
      </c>
      <c r="B118" s="21" t="s">
        <v>67</v>
      </c>
      <c r="C118" s="21">
        <v>27</v>
      </c>
      <c r="D118" s="21" t="s">
        <v>43</v>
      </c>
      <c r="E118" s="21">
        <v>110.92</v>
      </c>
      <c r="F118" s="26">
        <f t="shared" si="2"/>
        <v>2994.84</v>
      </c>
    </row>
    <row r="119" spans="1:6" ht="90" x14ac:dyDescent="0.25">
      <c r="A119" s="21" t="s">
        <v>68</v>
      </c>
      <c r="B119" s="21" t="s">
        <v>69</v>
      </c>
      <c r="C119" s="21">
        <v>150</v>
      </c>
      <c r="D119" s="21" t="s">
        <v>34</v>
      </c>
      <c r="E119" s="21">
        <v>193.7088</v>
      </c>
      <c r="F119" s="26">
        <f t="shared" si="2"/>
        <v>29056.32</v>
      </c>
    </row>
    <row r="120" spans="1:6" ht="30" x14ac:dyDescent="0.25">
      <c r="A120" s="21" t="s">
        <v>71</v>
      </c>
      <c r="B120" s="21" t="s">
        <v>72</v>
      </c>
      <c r="C120" s="21">
        <v>320</v>
      </c>
      <c r="D120" s="21" t="s">
        <v>34</v>
      </c>
      <c r="E120" s="21">
        <v>95.863200000000006</v>
      </c>
      <c r="F120" s="26">
        <f t="shared" si="2"/>
        <v>30676.224000000002</v>
      </c>
    </row>
    <row r="121" spans="1:6" ht="105" x14ac:dyDescent="0.25">
      <c r="A121" s="21" t="s">
        <v>73</v>
      </c>
      <c r="B121" s="21" t="s">
        <v>74</v>
      </c>
      <c r="C121" s="21">
        <v>704</v>
      </c>
      <c r="D121" s="21" t="s">
        <v>34</v>
      </c>
      <c r="E121" s="21">
        <v>730</v>
      </c>
      <c r="F121" s="26">
        <f t="shared" si="2"/>
        <v>513920</v>
      </c>
    </row>
    <row r="122" spans="1:6" ht="120" x14ac:dyDescent="0.25">
      <c r="A122" s="21" t="s">
        <v>75</v>
      </c>
      <c r="B122" s="21" t="s">
        <v>76</v>
      </c>
      <c r="C122" s="21">
        <v>36</v>
      </c>
      <c r="D122" s="21" t="s">
        <v>34</v>
      </c>
      <c r="E122" s="21">
        <v>1336.94</v>
      </c>
      <c r="F122" s="26">
        <f t="shared" si="2"/>
        <v>48129.840000000004</v>
      </c>
    </row>
    <row r="123" spans="1:6" ht="135" x14ac:dyDescent="0.25">
      <c r="A123" s="21" t="s">
        <v>77</v>
      </c>
      <c r="B123" s="21" t="s">
        <v>78</v>
      </c>
      <c r="C123" s="21">
        <v>9</v>
      </c>
      <c r="D123" s="21" t="s">
        <v>34</v>
      </c>
      <c r="E123" s="21">
        <v>1965.24</v>
      </c>
      <c r="F123" s="26">
        <f t="shared" si="2"/>
        <v>17687.16</v>
      </c>
    </row>
    <row r="124" spans="1:6" ht="75" x14ac:dyDescent="0.25">
      <c r="A124" s="21" t="s">
        <v>79</v>
      </c>
      <c r="B124" s="21" t="s">
        <v>80</v>
      </c>
      <c r="C124" s="21">
        <v>384</v>
      </c>
      <c r="D124" s="21" t="s">
        <v>34</v>
      </c>
      <c r="E124" s="21">
        <v>1066</v>
      </c>
      <c r="F124" s="26">
        <f t="shared" si="2"/>
        <v>409344</v>
      </c>
    </row>
    <row r="125" spans="1:6" ht="60" x14ac:dyDescent="0.25">
      <c r="A125" s="21" t="s">
        <v>81</v>
      </c>
      <c r="B125" s="21" t="s">
        <v>225</v>
      </c>
      <c r="C125" s="21">
        <v>8</v>
      </c>
      <c r="D125" s="21" t="s">
        <v>83</v>
      </c>
      <c r="E125" s="21">
        <v>10373.379999999999</v>
      </c>
      <c r="F125" s="26">
        <f t="shared" si="2"/>
        <v>82987.039999999994</v>
      </c>
    </row>
    <row r="126" spans="1:6" ht="60" x14ac:dyDescent="0.25">
      <c r="A126" s="21" t="s">
        <v>226</v>
      </c>
      <c r="B126" s="21" t="s">
        <v>227</v>
      </c>
      <c r="C126" s="21">
        <v>956</v>
      </c>
      <c r="D126" s="21" t="s">
        <v>34</v>
      </c>
      <c r="E126" s="21">
        <v>1035</v>
      </c>
      <c r="F126" s="26">
        <f t="shared" si="2"/>
        <v>989460</v>
      </c>
    </row>
    <row r="127" spans="1:6" ht="120" x14ac:dyDescent="0.25">
      <c r="A127" s="21" t="s">
        <v>228</v>
      </c>
      <c r="B127" s="21" t="s">
        <v>229</v>
      </c>
      <c r="C127" s="21">
        <v>8</v>
      </c>
      <c r="D127" s="21" t="s">
        <v>34</v>
      </c>
      <c r="E127" s="21">
        <v>1194.49</v>
      </c>
      <c r="F127" s="26">
        <f t="shared" si="2"/>
        <v>9555.92</v>
      </c>
    </row>
    <row r="128" spans="1:6" ht="105" x14ac:dyDescent="0.25">
      <c r="A128" s="21" t="s">
        <v>230</v>
      </c>
      <c r="B128" s="21" t="s">
        <v>231</v>
      </c>
      <c r="C128" s="21">
        <v>654</v>
      </c>
      <c r="D128" s="21" t="s">
        <v>34</v>
      </c>
      <c r="E128" s="21">
        <v>928.98</v>
      </c>
      <c r="F128" s="26">
        <f t="shared" si="2"/>
        <v>607552.92000000004</v>
      </c>
    </row>
    <row r="129" spans="1:6" ht="30" x14ac:dyDescent="0.25">
      <c r="A129" s="21" t="s">
        <v>232</v>
      </c>
      <c r="B129" s="21" t="s">
        <v>233</v>
      </c>
      <c r="C129" s="21">
        <v>1169</v>
      </c>
      <c r="D129" s="21" t="s">
        <v>234</v>
      </c>
      <c r="E129" s="21">
        <v>755.61300000000006</v>
      </c>
      <c r="F129" s="26">
        <f t="shared" si="2"/>
        <v>883311.59700000007</v>
      </c>
    </row>
    <row r="130" spans="1:6" ht="30" x14ac:dyDescent="0.25">
      <c r="A130" s="21" t="s">
        <v>84</v>
      </c>
      <c r="B130" s="21" t="s">
        <v>85</v>
      </c>
      <c r="C130" s="21">
        <v>309</v>
      </c>
      <c r="D130" s="21" t="s">
        <v>34</v>
      </c>
      <c r="E130" s="21">
        <v>70.091999999999999</v>
      </c>
      <c r="F130" s="26">
        <f t="shared" si="2"/>
        <v>21658.428</v>
      </c>
    </row>
    <row r="131" spans="1:6" ht="30" x14ac:dyDescent="0.25">
      <c r="A131" s="21" t="s">
        <v>86</v>
      </c>
      <c r="B131" s="21" t="s">
        <v>87</v>
      </c>
      <c r="C131" s="21">
        <v>64</v>
      </c>
      <c r="D131" s="21" t="s">
        <v>235</v>
      </c>
      <c r="E131" s="21">
        <v>755.61300000000006</v>
      </c>
      <c r="F131" s="26">
        <f t="shared" si="2"/>
        <v>48359.232000000004</v>
      </c>
    </row>
    <row r="132" spans="1:6" ht="45" x14ac:dyDescent="0.25">
      <c r="A132" s="21" t="s">
        <v>88</v>
      </c>
      <c r="B132" s="21" t="s">
        <v>89</v>
      </c>
      <c r="C132" s="21">
        <v>368</v>
      </c>
      <c r="D132" s="21" t="s">
        <v>34</v>
      </c>
      <c r="E132" s="21">
        <v>52.274000000000001</v>
      </c>
      <c r="F132" s="26">
        <f t="shared" si="2"/>
        <v>19236.832000000002</v>
      </c>
    </row>
    <row r="133" spans="1:6" ht="75" x14ac:dyDescent="0.25">
      <c r="A133" s="21" t="s">
        <v>90</v>
      </c>
      <c r="B133" s="21" t="s">
        <v>91</v>
      </c>
      <c r="C133" s="21">
        <v>79</v>
      </c>
      <c r="D133" s="21" t="s">
        <v>92</v>
      </c>
      <c r="E133" s="21">
        <v>903.88</v>
      </c>
      <c r="F133" s="26">
        <f t="shared" si="2"/>
        <v>71406.52</v>
      </c>
    </row>
    <row r="134" spans="1:6" ht="60" x14ac:dyDescent="0.25">
      <c r="A134" s="21" t="s">
        <v>236</v>
      </c>
      <c r="B134" s="21" t="s">
        <v>237</v>
      </c>
      <c r="C134" s="21">
        <v>600</v>
      </c>
      <c r="D134" s="21" t="s">
        <v>34</v>
      </c>
      <c r="E134" s="21">
        <v>57.82</v>
      </c>
      <c r="F134" s="26">
        <f t="shared" si="2"/>
        <v>34692</v>
      </c>
    </row>
    <row r="135" spans="1:6" ht="60" x14ac:dyDescent="0.25">
      <c r="A135" s="21" t="s">
        <v>93</v>
      </c>
      <c r="B135" s="21" t="s">
        <v>94</v>
      </c>
      <c r="C135" s="21">
        <v>350</v>
      </c>
      <c r="D135" s="21" t="s">
        <v>43</v>
      </c>
      <c r="E135" s="21">
        <v>45.5</v>
      </c>
      <c r="F135" s="26">
        <f t="shared" si="2"/>
        <v>15925</v>
      </c>
    </row>
    <row r="136" spans="1:6" ht="75" x14ac:dyDescent="0.25">
      <c r="A136" s="21" t="s">
        <v>238</v>
      </c>
      <c r="B136" s="21" t="s">
        <v>239</v>
      </c>
      <c r="C136" s="21">
        <v>340</v>
      </c>
      <c r="D136" s="21" t="s">
        <v>43</v>
      </c>
      <c r="E136" s="21">
        <v>49.4</v>
      </c>
      <c r="F136" s="26">
        <f t="shared" si="2"/>
        <v>16796</v>
      </c>
    </row>
    <row r="137" spans="1:6" ht="60" x14ac:dyDescent="0.25">
      <c r="A137" s="21" t="s">
        <v>95</v>
      </c>
      <c r="B137" s="21" t="s">
        <v>96</v>
      </c>
      <c r="C137" s="21">
        <v>150</v>
      </c>
      <c r="D137" s="21" t="s">
        <v>34</v>
      </c>
      <c r="E137" s="21">
        <v>49.56</v>
      </c>
      <c r="F137" s="26">
        <f t="shared" si="2"/>
        <v>7434</v>
      </c>
    </row>
    <row r="138" spans="1:6" ht="60" x14ac:dyDescent="0.25">
      <c r="A138" s="21" t="s">
        <v>97</v>
      </c>
      <c r="B138" s="21" t="s">
        <v>98</v>
      </c>
      <c r="C138" s="21">
        <v>700</v>
      </c>
      <c r="D138" s="21" t="s">
        <v>34</v>
      </c>
      <c r="E138" s="21">
        <v>54</v>
      </c>
      <c r="F138" s="26">
        <f t="shared" si="2"/>
        <v>37800</v>
      </c>
    </row>
    <row r="139" spans="1:6" ht="60" x14ac:dyDescent="0.25">
      <c r="A139" s="21" t="s">
        <v>99</v>
      </c>
      <c r="B139" s="21" t="s">
        <v>100</v>
      </c>
      <c r="C139" s="21">
        <v>2688</v>
      </c>
      <c r="D139" s="21" t="s">
        <v>34</v>
      </c>
      <c r="E139" s="21">
        <v>57.82</v>
      </c>
      <c r="F139" s="26">
        <f t="shared" si="2"/>
        <v>155420.16</v>
      </c>
    </row>
    <row r="140" spans="1:6" ht="45" x14ac:dyDescent="0.25">
      <c r="A140" s="21" t="s">
        <v>101</v>
      </c>
      <c r="B140" s="21" t="s">
        <v>102</v>
      </c>
      <c r="C140" s="21">
        <v>4200</v>
      </c>
      <c r="D140" s="21" t="s">
        <v>34</v>
      </c>
      <c r="E140" s="21">
        <v>1</v>
      </c>
      <c r="F140" s="26">
        <f t="shared" si="2"/>
        <v>4200</v>
      </c>
    </row>
    <row r="141" spans="1:6" ht="60" x14ac:dyDescent="0.25">
      <c r="A141" s="21" t="s">
        <v>103</v>
      </c>
      <c r="B141" s="21" t="s">
        <v>104</v>
      </c>
      <c r="C141" s="21">
        <v>25</v>
      </c>
      <c r="D141" s="21" t="s">
        <v>34</v>
      </c>
      <c r="E141" s="21">
        <v>188.5</v>
      </c>
      <c r="F141" s="26">
        <f t="shared" si="2"/>
        <v>4712.5</v>
      </c>
    </row>
    <row r="142" spans="1:6" ht="75" x14ac:dyDescent="0.25">
      <c r="A142" s="21" t="s">
        <v>105</v>
      </c>
      <c r="B142" s="21" t="s">
        <v>106</v>
      </c>
      <c r="C142" s="21">
        <v>125</v>
      </c>
      <c r="D142" s="21" t="s">
        <v>107</v>
      </c>
      <c r="E142" s="21">
        <v>565.22</v>
      </c>
      <c r="F142" s="26">
        <f t="shared" si="2"/>
        <v>70652.5</v>
      </c>
    </row>
    <row r="143" spans="1:6" ht="60" x14ac:dyDescent="0.25">
      <c r="A143" s="21" t="s">
        <v>240</v>
      </c>
      <c r="B143" s="21" t="s">
        <v>241</v>
      </c>
      <c r="C143" s="21">
        <v>1113</v>
      </c>
      <c r="D143" s="21" t="s">
        <v>43</v>
      </c>
      <c r="E143" s="21">
        <v>182.9</v>
      </c>
      <c r="F143" s="26">
        <f t="shared" si="2"/>
        <v>203567.7</v>
      </c>
    </row>
    <row r="144" spans="1:6" ht="60" x14ac:dyDescent="0.25">
      <c r="A144" s="21" t="s">
        <v>110</v>
      </c>
      <c r="B144" s="21" t="s">
        <v>111</v>
      </c>
      <c r="C144" s="21">
        <v>733</v>
      </c>
      <c r="D144" s="21" t="s">
        <v>112</v>
      </c>
      <c r="E144" s="21">
        <v>299.9914</v>
      </c>
      <c r="F144" s="26">
        <f t="shared" si="2"/>
        <v>219893.69620000001</v>
      </c>
    </row>
    <row r="145" spans="1:6" ht="60" x14ac:dyDescent="0.25">
      <c r="A145" s="21" t="s">
        <v>113</v>
      </c>
      <c r="B145" s="21" t="s">
        <v>114</v>
      </c>
      <c r="C145" s="21">
        <v>157</v>
      </c>
      <c r="D145" s="21" t="s">
        <v>34</v>
      </c>
      <c r="E145" s="21">
        <v>62.799599999999998</v>
      </c>
      <c r="F145" s="26">
        <f t="shared" si="2"/>
        <v>9859.5371999999988</v>
      </c>
    </row>
    <row r="146" spans="1:6" ht="30" x14ac:dyDescent="0.25">
      <c r="A146" s="21" t="s">
        <v>242</v>
      </c>
      <c r="B146" s="21" t="s">
        <v>243</v>
      </c>
      <c r="C146" s="21">
        <v>580</v>
      </c>
      <c r="D146" s="21" t="s">
        <v>34</v>
      </c>
      <c r="E146" s="21">
        <v>1</v>
      </c>
      <c r="F146" s="26">
        <f t="shared" si="2"/>
        <v>580</v>
      </c>
    </row>
    <row r="147" spans="1:6" ht="30" x14ac:dyDescent="0.25">
      <c r="A147" s="21" t="s">
        <v>244</v>
      </c>
      <c r="B147" s="21" t="s">
        <v>245</v>
      </c>
      <c r="C147" s="21">
        <v>33</v>
      </c>
      <c r="D147" s="21" t="s">
        <v>43</v>
      </c>
      <c r="E147" s="21">
        <v>97.503399999999999</v>
      </c>
      <c r="F147" s="26">
        <f t="shared" si="2"/>
        <v>3217.6122</v>
      </c>
    </row>
    <row r="148" spans="1:6" ht="30" x14ac:dyDescent="0.25">
      <c r="A148" s="21" t="s">
        <v>115</v>
      </c>
      <c r="B148" s="21" t="s">
        <v>116</v>
      </c>
      <c r="C148" s="21">
        <v>255</v>
      </c>
      <c r="D148" s="21" t="s">
        <v>34</v>
      </c>
      <c r="E148" s="21">
        <v>1</v>
      </c>
      <c r="F148" s="26">
        <f t="shared" si="2"/>
        <v>255</v>
      </c>
    </row>
    <row r="149" spans="1:6" ht="30" x14ac:dyDescent="0.25">
      <c r="A149" s="21" t="s">
        <v>117</v>
      </c>
      <c r="B149" s="21" t="s">
        <v>118</v>
      </c>
      <c r="C149" s="21">
        <v>66</v>
      </c>
      <c r="D149" s="21" t="s">
        <v>34</v>
      </c>
      <c r="E149" s="21">
        <v>57.206400000000002</v>
      </c>
      <c r="F149" s="26">
        <f t="shared" si="2"/>
        <v>3775.6224000000002</v>
      </c>
    </row>
    <row r="150" spans="1:6" ht="30" x14ac:dyDescent="0.25">
      <c r="A150" s="21" t="s">
        <v>246</v>
      </c>
      <c r="B150" s="21" t="s">
        <v>247</v>
      </c>
      <c r="C150" s="21">
        <v>63</v>
      </c>
      <c r="D150" s="21" t="s">
        <v>43</v>
      </c>
      <c r="E150" s="21">
        <v>41</v>
      </c>
      <c r="F150" s="26">
        <f t="shared" si="2"/>
        <v>2583</v>
      </c>
    </row>
    <row r="151" spans="1:6" ht="45" x14ac:dyDescent="0.25">
      <c r="A151" s="21" t="s">
        <v>248</v>
      </c>
      <c r="B151" s="21" t="s">
        <v>249</v>
      </c>
      <c r="C151" s="21">
        <v>175</v>
      </c>
      <c r="D151" s="21" t="s">
        <v>34</v>
      </c>
      <c r="E151" s="21">
        <v>35.1</v>
      </c>
      <c r="F151" s="26">
        <f t="shared" si="2"/>
        <v>6142.5</v>
      </c>
    </row>
    <row r="152" spans="1:6" ht="30" x14ac:dyDescent="0.25">
      <c r="A152" s="21" t="s">
        <v>250</v>
      </c>
      <c r="B152" s="21" t="s">
        <v>251</v>
      </c>
      <c r="C152" s="21">
        <v>21</v>
      </c>
      <c r="D152" s="21" t="s">
        <v>43</v>
      </c>
      <c r="E152" s="21">
        <v>20</v>
      </c>
      <c r="F152" s="26">
        <f t="shared" si="2"/>
        <v>420</v>
      </c>
    </row>
    <row r="153" spans="1:6" ht="45" x14ac:dyDescent="0.25">
      <c r="A153" s="21" t="s">
        <v>123</v>
      </c>
      <c r="B153" s="21" t="s">
        <v>124</v>
      </c>
      <c r="C153" s="21">
        <v>2422</v>
      </c>
      <c r="D153" s="21" t="s">
        <v>34</v>
      </c>
      <c r="E153" s="21">
        <v>64.498800000000003</v>
      </c>
      <c r="F153" s="26">
        <f t="shared" si="2"/>
        <v>156216.09359999999</v>
      </c>
    </row>
    <row r="154" spans="1:6" ht="45" x14ac:dyDescent="0.25">
      <c r="A154" s="21" t="s">
        <v>252</v>
      </c>
      <c r="B154" s="21" t="s">
        <v>253</v>
      </c>
      <c r="C154" s="21">
        <v>190</v>
      </c>
      <c r="D154" s="21" t="s">
        <v>34</v>
      </c>
      <c r="E154" s="21">
        <v>38.999200000000002</v>
      </c>
      <c r="F154" s="26">
        <f t="shared" si="2"/>
        <v>7409.848</v>
      </c>
    </row>
    <row r="155" spans="1:6" ht="45" x14ac:dyDescent="0.25">
      <c r="A155" s="21" t="s">
        <v>125</v>
      </c>
      <c r="B155" s="21" t="s">
        <v>126</v>
      </c>
      <c r="C155" s="21">
        <v>16</v>
      </c>
      <c r="D155" s="21" t="s">
        <v>127</v>
      </c>
      <c r="E155" s="21">
        <v>2468.56</v>
      </c>
      <c r="F155" s="26">
        <f t="shared" si="2"/>
        <v>39496.959999999999</v>
      </c>
    </row>
    <row r="156" spans="1:6" ht="45" x14ac:dyDescent="0.25">
      <c r="A156" s="21" t="s">
        <v>254</v>
      </c>
      <c r="B156" s="21" t="s">
        <v>255</v>
      </c>
      <c r="C156" s="21">
        <v>46</v>
      </c>
      <c r="D156" s="21" t="s">
        <v>34</v>
      </c>
      <c r="E156" s="21">
        <v>180.96</v>
      </c>
      <c r="F156" s="26">
        <f t="shared" si="2"/>
        <v>8324.16</v>
      </c>
    </row>
    <row r="157" spans="1:6" ht="105" x14ac:dyDescent="0.25">
      <c r="A157" s="21" t="s">
        <v>128</v>
      </c>
      <c r="B157" s="21" t="s">
        <v>129</v>
      </c>
      <c r="C157" s="21">
        <v>16</v>
      </c>
      <c r="D157" s="21" t="s">
        <v>127</v>
      </c>
      <c r="E157" s="21">
        <v>1097.4000000000001</v>
      </c>
      <c r="F157" s="26">
        <f t="shared" si="2"/>
        <v>17558.400000000001</v>
      </c>
    </row>
    <row r="158" spans="1:6" ht="45" x14ac:dyDescent="0.25">
      <c r="A158" s="21" t="s">
        <v>130</v>
      </c>
      <c r="B158" s="21" t="s">
        <v>131</v>
      </c>
      <c r="C158" s="21">
        <v>117</v>
      </c>
      <c r="D158" s="21" t="s">
        <v>34</v>
      </c>
      <c r="E158" s="21">
        <v>65.655199999999994</v>
      </c>
      <c r="F158" s="26">
        <f t="shared" si="2"/>
        <v>7681.6583999999993</v>
      </c>
    </row>
    <row r="159" spans="1:6" ht="30" x14ac:dyDescent="0.25">
      <c r="A159" s="21" t="s">
        <v>256</v>
      </c>
      <c r="B159" s="21" t="s">
        <v>257</v>
      </c>
      <c r="C159" s="21">
        <v>141</v>
      </c>
      <c r="D159" s="21" t="s">
        <v>183</v>
      </c>
      <c r="E159" s="21">
        <v>75</v>
      </c>
      <c r="F159" s="26">
        <f t="shared" si="2"/>
        <v>10575</v>
      </c>
    </row>
    <row r="160" spans="1:6" ht="45" x14ac:dyDescent="0.25">
      <c r="A160" s="21" t="s">
        <v>258</v>
      </c>
      <c r="B160" s="21" t="s">
        <v>259</v>
      </c>
      <c r="C160" s="21">
        <v>66</v>
      </c>
      <c r="D160" s="21" t="s">
        <v>34</v>
      </c>
      <c r="E160" s="21">
        <v>877.92</v>
      </c>
      <c r="F160" s="26">
        <f t="shared" ref="F160:F192" si="3">C160*E160</f>
        <v>57942.719999999994</v>
      </c>
    </row>
    <row r="161" spans="1:6" ht="30" x14ac:dyDescent="0.25">
      <c r="A161" s="21" t="s">
        <v>134</v>
      </c>
      <c r="B161" s="21" t="s">
        <v>135</v>
      </c>
      <c r="C161" s="21">
        <v>339</v>
      </c>
      <c r="D161" s="21" t="s">
        <v>43</v>
      </c>
      <c r="E161" s="21">
        <v>18.042200000000001</v>
      </c>
      <c r="F161" s="26">
        <f t="shared" si="3"/>
        <v>6116.3058000000001</v>
      </c>
    </row>
    <row r="162" spans="1:6" ht="45" x14ac:dyDescent="0.25">
      <c r="A162" s="21" t="s">
        <v>136</v>
      </c>
      <c r="B162" s="21" t="s">
        <v>137</v>
      </c>
      <c r="C162" s="21">
        <v>1202</v>
      </c>
      <c r="D162" s="21" t="s">
        <v>34</v>
      </c>
      <c r="E162" s="21">
        <v>129.5994</v>
      </c>
      <c r="F162" s="26">
        <f t="shared" si="3"/>
        <v>155778.47880000001</v>
      </c>
    </row>
    <row r="163" spans="1:6" ht="105" x14ac:dyDescent="0.25">
      <c r="A163" s="21" t="s">
        <v>138</v>
      </c>
      <c r="B163" s="21" t="s">
        <v>139</v>
      </c>
      <c r="C163" s="21">
        <v>1180</v>
      </c>
      <c r="D163" s="21" t="s">
        <v>43</v>
      </c>
      <c r="E163" s="21">
        <v>30.31</v>
      </c>
      <c r="F163" s="26">
        <f t="shared" si="3"/>
        <v>35765.799999999996</v>
      </c>
    </row>
    <row r="164" spans="1:6" ht="105" x14ac:dyDescent="0.25">
      <c r="A164" s="21" t="s">
        <v>140</v>
      </c>
      <c r="B164" s="21" t="s">
        <v>141</v>
      </c>
      <c r="C164" s="21">
        <v>378</v>
      </c>
      <c r="D164" s="21" t="s">
        <v>34</v>
      </c>
      <c r="E164" s="21">
        <v>28.4</v>
      </c>
      <c r="F164" s="26">
        <f t="shared" si="3"/>
        <v>10735.199999999999</v>
      </c>
    </row>
    <row r="165" spans="1:6" ht="75" x14ac:dyDescent="0.25">
      <c r="A165" s="21" t="s">
        <v>142</v>
      </c>
      <c r="B165" s="21" t="s">
        <v>143</v>
      </c>
      <c r="C165" s="21">
        <v>120</v>
      </c>
      <c r="D165" s="21" t="s">
        <v>34</v>
      </c>
      <c r="E165" s="21">
        <v>31.44</v>
      </c>
      <c r="F165" s="26">
        <f t="shared" si="3"/>
        <v>3772.8</v>
      </c>
    </row>
    <row r="166" spans="1:6" ht="30" x14ac:dyDescent="0.25">
      <c r="A166" s="21" t="s">
        <v>144</v>
      </c>
      <c r="B166" s="21" t="s">
        <v>145</v>
      </c>
      <c r="C166" s="21">
        <v>1781</v>
      </c>
      <c r="D166" s="21" t="s">
        <v>43</v>
      </c>
      <c r="E166" s="21">
        <v>138</v>
      </c>
      <c r="F166" s="26">
        <f t="shared" si="3"/>
        <v>245778</v>
      </c>
    </row>
    <row r="167" spans="1:6" ht="30" x14ac:dyDescent="0.25">
      <c r="A167" s="21" t="s">
        <v>260</v>
      </c>
      <c r="B167" s="21" t="s">
        <v>261</v>
      </c>
      <c r="C167" s="21">
        <v>71</v>
      </c>
      <c r="D167" s="21" t="s">
        <v>43</v>
      </c>
      <c r="E167" s="21">
        <v>17</v>
      </c>
      <c r="F167" s="26">
        <f t="shared" si="3"/>
        <v>1207</v>
      </c>
    </row>
    <row r="168" spans="1:6" ht="45" x14ac:dyDescent="0.25">
      <c r="A168" s="21" t="s">
        <v>148</v>
      </c>
      <c r="B168" s="21" t="s">
        <v>149</v>
      </c>
      <c r="C168" s="21">
        <v>120</v>
      </c>
      <c r="D168" s="21" t="s">
        <v>34</v>
      </c>
      <c r="E168" s="21">
        <v>70.8</v>
      </c>
      <c r="F168" s="26">
        <f t="shared" si="3"/>
        <v>8496</v>
      </c>
    </row>
    <row r="169" spans="1:6" ht="75" x14ac:dyDescent="0.25">
      <c r="A169" s="21" t="s">
        <v>150</v>
      </c>
      <c r="B169" s="21" t="s">
        <v>151</v>
      </c>
      <c r="C169" s="21">
        <v>7920</v>
      </c>
      <c r="D169" s="21" t="s">
        <v>43</v>
      </c>
      <c r="E169" s="21">
        <v>70.2</v>
      </c>
      <c r="F169" s="26">
        <f t="shared" si="3"/>
        <v>555984</v>
      </c>
    </row>
    <row r="170" spans="1:6" ht="30" x14ac:dyDescent="0.25">
      <c r="A170" s="21" t="s">
        <v>154</v>
      </c>
      <c r="B170" s="21" t="s">
        <v>155</v>
      </c>
      <c r="C170" s="21">
        <v>290</v>
      </c>
      <c r="D170" s="21" t="s">
        <v>43</v>
      </c>
      <c r="E170" s="21">
        <v>161.56</v>
      </c>
      <c r="F170" s="26">
        <f t="shared" si="3"/>
        <v>46852.4</v>
      </c>
    </row>
    <row r="171" spans="1:6" ht="60" x14ac:dyDescent="0.25">
      <c r="A171" s="21" t="s">
        <v>156</v>
      </c>
      <c r="B171" s="21" t="s">
        <v>157</v>
      </c>
      <c r="C171" s="21">
        <v>150</v>
      </c>
      <c r="D171" s="21" t="s">
        <v>43</v>
      </c>
      <c r="E171" s="21">
        <v>170.83</v>
      </c>
      <c r="F171" s="26">
        <f t="shared" si="3"/>
        <v>25624.500000000004</v>
      </c>
    </row>
    <row r="172" spans="1:6" ht="30" x14ac:dyDescent="0.25">
      <c r="A172" s="21" t="s">
        <v>262</v>
      </c>
      <c r="B172" s="21" t="s">
        <v>263</v>
      </c>
      <c r="C172" s="21">
        <v>72</v>
      </c>
      <c r="D172" s="21" t="s">
        <v>43</v>
      </c>
      <c r="E172" s="21">
        <v>33.6</v>
      </c>
      <c r="F172" s="26">
        <f t="shared" si="3"/>
        <v>2419.2000000000003</v>
      </c>
    </row>
    <row r="173" spans="1:6" ht="30" x14ac:dyDescent="0.25">
      <c r="A173" s="21" t="s">
        <v>162</v>
      </c>
      <c r="B173" s="21" t="s">
        <v>264</v>
      </c>
      <c r="C173" s="21">
        <v>750</v>
      </c>
      <c r="D173" s="21" t="s">
        <v>34</v>
      </c>
      <c r="E173" s="21">
        <v>10.773400000000001</v>
      </c>
      <c r="F173" s="26">
        <f t="shared" si="3"/>
        <v>8080.05</v>
      </c>
    </row>
    <row r="174" spans="1:6" ht="45" x14ac:dyDescent="0.25">
      <c r="A174" s="21" t="s">
        <v>164</v>
      </c>
      <c r="B174" s="21" t="s">
        <v>165</v>
      </c>
      <c r="C174" s="21">
        <v>381</v>
      </c>
      <c r="D174" s="21" t="s">
        <v>43</v>
      </c>
      <c r="E174" s="21">
        <v>80.25</v>
      </c>
      <c r="F174" s="26">
        <f t="shared" si="3"/>
        <v>30575.25</v>
      </c>
    </row>
    <row r="175" spans="1:6" ht="75" x14ac:dyDescent="0.25">
      <c r="A175" s="21" t="s">
        <v>265</v>
      </c>
      <c r="B175" s="21" t="s">
        <v>266</v>
      </c>
      <c r="C175" s="21">
        <v>70</v>
      </c>
      <c r="D175" s="21" t="s">
        <v>34</v>
      </c>
      <c r="E175" s="21">
        <v>294</v>
      </c>
      <c r="F175" s="26">
        <f t="shared" si="3"/>
        <v>20580</v>
      </c>
    </row>
    <row r="176" spans="1:6" ht="30" x14ac:dyDescent="0.25">
      <c r="A176" s="21" t="s">
        <v>166</v>
      </c>
      <c r="B176" s="21" t="s">
        <v>167</v>
      </c>
      <c r="C176" s="21">
        <v>52</v>
      </c>
      <c r="D176" s="21" t="s">
        <v>34</v>
      </c>
      <c r="E176" s="21">
        <v>151.04</v>
      </c>
      <c r="F176" s="26">
        <f t="shared" si="3"/>
        <v>7854.08</v>
      </c>
    </row>
    <row r="177" spans="1:6" ht="45" x14ac:dyDescent="0.25">
      <c r="A177" s="21" t="s">
        <v>168</v>
      </c>
      <c r="B177" s="21" t="s">
        <v>169</v>
      </c>
      <c r="C177" s="21">
        <v>27</v>
      </c>
      <c r="D177" s="21" t="s">
        <v>34</v>
      </c>
      <c r="E177" s="21">
        <v>322.14</v>
      </c>
      <c r="F177" s="26">
        <f t="shared" si="3"/>
        <v>8697.7799999999988</v>
      </c>
    </row>
    <row r="178" spans="1:6" ht="60" x14ac:dyDescent="0.25">
      <c r="A178" s="21" t="s">
        <v>170</v>
      </c>
      <c r="B178" s="21" t="s">
        <v>171</v>
      </c>
      <c r="C178" s="21">
        <v>22</v>
      </c>
      <c r="D178" s="21" t="s">
        <v>172</v>
      </c>
      <c r="E178" s="21">
        <v>41.3</v>
      </c>
      <c r="F178" s="26">
        <f t="shared" si="3"/>
        <v>908.59999999999991</v>
      </c>
    </row>
    <row r="179" spans="1:6" ht="90" x14ac:dyDescent="0.25">
      <c r="A179" s="21" t="s">
        <v>173</v>
      </c>
      <c r="B179" s="21" t="s">
        <v>174</v>
      </c>
      <c r="C179" s="21">
        <v>210</v>
      </c>
      <c r="D179" s="21" t="s">
        <v>34</v>
      </c>
      <c r="E179" s="21">
        <v>124.49</v>
      </c>
      <c r="F179" s="26">
        <f t="shared" si="3"/>
        <v>26142.899999999998</v>
      </c>
    </row>
    <row r="180" spans="1:6" ht="150" x14ac:dyDescent="0.25">
      <c r="A180" s="21" t="s">
        <v>175</v>
      </c>
      <c r="B180" s="21" t="s">
        <v>176</v>
      </c>
      <c r="C180" s="21">
        <v>1135</v>
      </c>
      <c r="D180" s="21" t="s">
        <v>34</v>
      </c>
      <c r="E180" s="21">
        <v>547.46100000000001</v>
      </c>
      <c r="F180" s="26">
        <f t="shared" si="3"/>
        <v>621368.23499999999</v>
      </c>
    </row>
    <row r="181" spans="1:6" ht="165" x14ac:dyDescent="0.25">
      <c r="A181" s="21" t="s">
        <v>177</v>
      </c>
      <c r="B181" s="21" t="s">
        <v>178</v>
      </c>
      <c r="C181" s="21">
        <v>1367</v>
      </c>
      <c r="D181" s="21" t="s">
        <v>34</v>
      </c>
      <c r="E181" s="21">
        <v>578.20000000000005</v>
      </c>
      <c r="F181" s="26">
        <f t="shared" si="3"/>
        <v>790399.4</v>
      </c>
    </row>
    <row r="182" spans="1:6" ht="30" x14ac:dyDescent="0.25">
      <c r="A182" s="21" t="s">
        <v>267</v>
      </c>
      <c r="B182" s="21" t="s">
        <v>268</v>
      </c>
      <c r="C182" s="21">
        <v>60</v>
      </c>
      <c r="D182" s="21" t="s">
        <v>43</v>
      </c>
      <c r="E182" s="21">
        <v>15</v>
      </c>
      <c r="F182" s="26">
        <f t="shared" si="3"/>
        <v>900</v>
      </c>
    </row>
    <row r="183" spans="1:6" ht="30" x14ac:dyDescent="0.25">
      <c r="A183" s="21" t="s">
        <v>269</v>
      </c>
      <c r="B183" s="21" t="s">
        <v>270</v>
      </c>
      <c r="C183" s="21">
        <v>165</v>
      </c>
      <c r="D183" s="21" t="s">
        <v>43</v>
      </c>
      <c r="E183" s="21">
        <v>214.76</v>
      </c>
      <c r="F183" s="26">
        <f t="shared" si="3"/>
        <v>35435.4</v>
      </c>
    </row>
    <row r="184" spans="1:6" ht="30" x14ac:dyDescent="0.25">
      <c r="A184" s="21" t="s">
        <v>271</v>
      </c>
      <c r="B184" s="21" t="s">
        <v>272</v>
      </c>
      <c r="C184" s="21">
        <v>18</v>
      </c>
      <c r="D184" s="21" t="s">
        <v>43</v>
      </c>
      <c r="E184" s="21">
        <v>30</v>
      </c>
      <c r="F184" s="26">
        <f t="shared" si="3"/>
        <v>540</v>
      </c>
    </row>
    <row r="185" spans="1:6" ht="45" x14ac:dyDescent="0.25">
      <c r="A185" s="21" t="s">
        <v>181</v>
      </c>
      <c r="B185" s="21" t="s">
        <v>182</v>
      </c>
      <c r="C185" s="21">
        <v>65</v>
      </c>
      <c r="D185" s="21" t="s">
        <v>183</v>
      </c>
      <c r="E185" s="21">
        <v>57.82</v>
      </c>
      <c r="F185" s="26">
        <f t="shared" si="3"/>
        <v>3758.3</v>
      </c>
    </row>
    <row r="186" spans="1:6" ht="45" x14ac:dyDescent="0.25">
      <c r="A186" s="21" t="s">
        <v>184</v>
      </c>
      <c r="B186" s="21" t="s">
        <v>185</v>
      </c>
      <c r="C186" s="21">
        <v>4</v>
      </c>
      <c r="D186" s="21" t="s">
        <v>34</v>
      </c>
      <c r="E186" s="21">
        <v>123.5106</v>
      </c>
      <c r="F186" s="26">
        <f t="shared" si="3"/>
        <v>494.04239999999999</v>
      </c>
    </row>
    <row r="187" spans="1:6" ht="30" x14ac:dyDescent="0.25">
      <c r="A187" s="21" t="s">
        <v>186</v>
      </c>
      <c r="B187" s="21" t="s">
        <v>187</v>
      </c>
      <c r="C187" s="21">
        <v>45</v>
      </c>
      <c r="D187" s="21" t="s">
        <v>34</v>
      </c>
      <c r="E187" s="21">
        <v>154.19999999999999</v>
      </c>
      <c r="F187" s="26">
        <f t="shared" si="3"/>
        <v>6938.9999999999991</v>
      </c>
    </row>
    <row r="188" spans="1:6" ht="30" x14ac:dyDescent="0.25">
      <c r="A188" s="21" t="s">
        <v>188</v>
      </c>
      <c r="B188" s="21" t="s">
        <v>189</v>
      </c>
      <c r="C188" s="21">
        <v>120</v>
      </c>
      <c r="D188" s="21" t="s">
        <v>34</v>
      </c>
      <c r="E188" s="21">
        <v>1</v>
      </c>
      <c r="F188" s="26">
        <f t="shared" si="3"/>
        <v>120</v>
      </c>
    </row>
    <row r="189" spans="1:6" ht="60" x14ac:dyDescent="0.25">
      <c r="A189" s="21" t="s">
        <v>273</v>
      </c>
      <c r="B189" s="21" t="s">
        <v>274</v>
      </c>
      <c r="C189" s="21">
        <v>44</v>
      </c>
      <c r="D189" s="21" t="s">
        <v>34</v>
      </c>
      <c r="E189" s="21">
        <v>181.9796</v>
      </c>
      <c r="F189" s="26">
        <f t="shared" si="3"/>
        <v>8007.1023999999998</v>
      </c>
    </row>
    <row r="190" spans="1:6" ht="30" x14ac:dyDescent="0.25">
      <c r="A190" s="21" t="s">
        <v>192</v>
      </c>
      <c r="B190" s="21" t="s">
        <v>193</v>
      </c>
      <c r="C190" s="21">
        <v>823</v>
      </c>
      <c r="D190" s="21" t="s">
        <v>34</v>
      </c>
      <c r="E190" s="21">
        <v>1</v>
      </c>
      <c r="F190" s="26">
        <f t="shared" si="3"/>
        <v>823</v>
      </c>
    </row>
    <row r="191" spans="1:6" ht="30" x14ac:dyDescent="0.25">
      <c r="A191" s="21" t="s">
        <v>194</v>
      </c>
      <c r="B191" s="21" t="s">
        <v>195</v>
      </c>
      <c r="C191" s="21">
        <v>250</v>
      </c>
      <c r="D191" s="21" t="s">
        <v>34</v>
      </c>
      <c r="E191" s="21">
        <v>335.9708</v>
      </c>
      <c r="F191" s="26">
        <f t="shared" si="3"/>
        <v>83992.7</v>
      </c>
    </row>
    <row r="192" spans="1:6" ht="30" x14ac:dyDescent="0.25">
      <c r="A192" s="21" t="s">
        <v>275</v>
      </c>
      <c r="B192" s="21" t="s">
        <v>276</v>
      </c>
      <c r="C192" s="21">
        <v>101</v>
      </c>
      <c r="D192" s="21" t="s">
        <v>43</v>
      </c>
      <c r="E192" s="21">
        <v>17</v>
      </c>
      <c r="F192" s="26">
        <f t="shared" si="3"/>
        <v>1717</v>
      </c>
    </row>
    <row r="193" spans="1:6" x14ac:dyDescent="0.25">
      <c r="A193" s="2"/>
      <c r="B193" s="2"/>
      <c r="C193" s="2"/>
      <c r="D193" s="2"/>
      <c r="E193" s="2"/>
      <c r="F193" s="27">
        <f>SUM(F95:F192)</f>
        <v>10176238.495200001</v>
      </c>
    </row>
    <row r="197" spans="1:6" x14ac:dyDescent="0.25">
      <c r="A197" s="2"/>
      <c r="B197" s="2"/>
      <c r="C197" s="2"/>
      <c r="D197" s="2"/>
      <c r="E197" s="2"/>
      <c r="F197" s="28"/>
    </row>
    <row r="198" spans="1:6" ht="15.75" x14ac:dyDescent="0.25">
      <c r="A198" s="17" t="s">
        <v>24</v>
      </c>
      <c r="B198" s="17"/>
      <c r="C198" s="17"/>
      <c r="D198" s="17"/>
      <c r="E198" s="17"/>
      <c r="F198" s="17"/>
    </row>
    <row r="199" spans="1:6" ht="15.75" x14ac:dyDescent="0.25">
      <c r="A199" s="17" t="s">
        <v>1</v>
      </c>
      <c r="B199" s="17"/>
      <c r="C199" s="17"/>
      <c r="D199" s="17"/>
      <c r="E199" s="17"/>
      <c r="F199" s="17"/>
    </row>
    <row r="200" spans="1:6" ht="15.75" x14ac:dyDescent="0.25">
      <c r="A200" s="17" t="s">
        <v>25</v>
      </c>
      <c r="B200" s="17"/>
      <c r="C200" s="17"/>
      <c r="D200" s="17"/>
      <c r="E200" s="17"/>
      <c r="F200" s="17"/>
    </row>
    <row r="201" spans="1:6" ht="15.75" x14ac:dyDescent="0.25">
      <c r="A201" s="29" t="s">
        <v>277</v>
      </c>
      <c r="B201" s="29"/>
      <c r="C201" s="29"/>
      <c r="D201" s="29"/>
      <c r="E201" s="29"/>
      <c r="F201" s="29"/>
    </row>
    <row r="202" spans="1:6" ht="15.75" x14ac:dyDescent="0.25">
      <c r="A202" s="19" t="s">
        <v>26</v>
      </c>
      <c r="B202" s="19"/>
      <c r="C202" s="19"/>
      <c r="D202" s="19"/>
      <c r="E202" s="19"/>
      <c r="F202" s="19"/>
    </row>
    <row r="203" spans="1:6" ht="26.25" x14ac:dyDescent="0.25">
      <c r="A203" s="20" t="s">
        <v>27</v>
      </c>
      <c r="B203" s="20" t="s">
        <v>28</v>
      </c>
      <c r="C203" s="20" t="s">
        <v>278</v>
      </c>
      <c r="D203" s="20" t="s">
        <v>30</v>
      </c>
      <c r="E203" s="20" t="s">
        <v>31</v>
      </c>
      <c r="F203" s="30" t="s">
        <v>8</v>
      </c>
    </row>
    <row r="204" spans="1:6" ht="45" x14ac:dyDescent="0.25">
      <c r="A204" s="21" t="s">
        <v>32</v>
      </c>
      <c r="B204" s="21" t="s">
        <v>33</v>
      </c>
      <c r="C204" s="21">
        <v>158</v>
      </c>
      <c r="D204" s="21" t="s">
        <v>34</v>
      </c>
      <c r="E204" s="21">
        <v>634.38080000000002</v>
      </c>
      <c r="F204" s="31">
        <f>C204*E204</f>
        <v>100232.1664</v>
      </c>
    </row>
    <row r="205" spans="1:6" ht="60" x14ac:dyDescent="0.25">
      <c r="A205" s="21" t="s">
        <v>35</v>
      </c>
      <c r="B205" s="21" t="s">
        <v>36</v>
      </c>
      <c r="C205" s="21">
        <v>10</v>
      </c>
      <c r="D205" s="21" t="s">
        <v>34</v>
      </c>
      <c r="E205" s="21">
        <v>2495.6999999999998</v>
      </c>
      <c r="F205" s="31">
        <f t="shared" ref="F205:F268" si="4">C205*E205</f>
        <v>24957</v>
      </c>
    </row>
    <row r="206" spans="1:6" ht="60" x14ac:dyDescent="0.25">
      <c r="A206" s="21" t="s">
        <v>37</v>
      </c>
      <c r="B206" s="21" t="s">
        <v>38</v>
      </c>
      <c r="C206" s="21">
        <v>405</v>
      </c>
      <c r="D206" s="21" t="s">
        <v>34</v>
      </c>
      <c r="E206" s="21">
        <v>210</v>
      </c>
      <c r="F206" s="31">
        <f t="shared" si="4"/>
        <v>85050</v>
      </c>
    </row>
    <row r="207" spans="1:6" ht="45" x14ac:dyDescent="0.25">
      <c r="A207" s="21" t="s">
        <v>39</v>
      </c>
      <c r="B207" s="21" t="s">
        <v>40</v>
      </c>
      <c r="C207" s="21">
        <v>828</v>
      </c>
      <c r="D207" s="21" t="s">
        <v>34</v>
      </c>
      <c r="E207" s="21">
        <v>108.5</v>
      </c>
      <c r="F207" s="31">
        <f t="shared" si="4"/>
        <v>89838</v>
      </c>
    </row>
    <row r="208" spans="1:6" ht="45" x14ac:dyDescent="0.25">
      <c r="A208" s="21" t="s">
        <v>198</v>
      </c>
      <c r="B208" s="21" t="s">
        <v>199</v>
      </c>
      <c r="C208" s="21">
        <v>108</v>
      </c>
      <c r="D208" s="21" t="s">
        <v>43</v>
      </c>
      <c r="E208" s="21">
        <v>50.4</v>
      </c>
      <c r="F208" s="31">
        <f t="shared" si="4"/>
        <v>5443.2</v>
      </c>
    </row>
    <row r="209" spans="1:6" ht="45" x14ac:dyDescent="0.25">
      <c r="A209" s="21" t="s">
        <v>279</v>
      </c>
      <c r="B209" s="21" t="s">
        <v>280</v>
      </c>
      <c r="C209" s="21">
        <v>41</v>
      </c>
      <c r="D209" s="21" t="s">
        <v>43</v>
      </c>
      <c r="E209" s="21">
        <v>50.4</v>
      </c>
      <c r="F209" s="31">
        <f t="shared" si="4"/>
        <v>2066.4</v>
      </c>
    </row>
    <row r="210" spans="1:6" ht="45" x14ac:dyDescent="0.25">
      <c r="A210" s="21" t="s">
        <v>200</v>
      </c>
      <c r="B210" s="21" t="s">
        <v>201</v>
      </c>
      <c r="C210" s="21">
        <v>69</v>
      </c>
      <c r="D210" s="21" t="s">
        <v>43</v>
      </c>
      <c r="E210" s="21">
        <v>50.4</v>
      </c>
      <c r="F210" s="31">
        <f t="shared" si="4"/>
        <v>3477.6</v>
      </c>
    </row>
    <row r="211" spans="1:6" ht="45" x14ac:dyDescent="0.25">
      <c r="A211" s="21" t="s">
        <v>202</v>
      </c>
      <c r="B211" s="21" t="s">
        <v>203</v>
      </c>
      <c r="C211" s="21">
        <v>90</v>
      </c>
      <c r="D211" s="21" t="s">
        <v>43</v>
      </c>
      <c r="E211" s="21">
        <v>33.6</v>
      </c>
      <c r="F211" s="31">
        <f t="shared" si="4"/>
        <v>3024</v>
      </c>
    </row>
    <row r="212" spans="1:6" ht="30" x14ac:dyDescent="0.25">
      <c r="A212" s="21" t="s">
        <v>206</v>
      </c>
      <c r="B212" s="21" t="s">
        <v>207</v>
      </c>
      <c r="C212" s="21">
        <v>37</v>
      </c>
      <c r="D212" s="21" t="s">
        <v>43</v>
      </c>
      <c r="E212" s="21">
        <v>61.6</v>
      </c>
      <c r="F212" s="31">
        <f t="shared" si="4"/>
        <v>2279.2000000000003</v>
      </c>
    </row>
    <row r="213" spans="1:6" ht="75" x14ac:dyDescent="0.25">
      <c r="A213" s="21" t="s">
        <v>41</v>
      </c>
      <c r="B213" s="21" t="s">
        <v>42</v>
      </c>
      <c r="C213" s="21">
        <v>4875</v>
      </c>
      <c r="D213" s="21" t="s">
        <v>43</v>
      </c>
      <c r="E213" s="21">
        <v>30.8</v>
      </c>
      <c r="F213" s="31">
        <f t="shared" si="4"/>
        <v>150150</v>
      </c>
    </row>
    <row r="214" spans="1:6" ht="45" x14ac:dyDescent="0.25">
      <c r="A214" s="21" t="s">
        <v>281</v>
      </c>
      <c r="B214" s="21" t="s">
        <v>282</v>
      </c>
      <c r="C214" s="21">
        <v>500</v>
      </c>
      <c r="D214" s="21" t="s">
        <v>43</v>
      </c>
      <c r="E214" s="21">
        <v>30</v>
      </c>
      <c r="F214" s="31">
        <f t="shared" si="4"/>
        <v>15000</v>
      </c>
    </row>
    <row r="215" spans="1:6" ht="45" x14ac:dyDescent="0.25">
      <c r="A215" s="21" t="s">
        <v>44</v>
      </c>
      <c r="B215" s="21" t="s">
        <v>45</v>
      </c>
      <c r="C215" s="21">
        <v>174</v>
      </c>
      <c r="D215" s="21" t="s">
        <v>34</v>
      </c>
      <c r="E215" s="21">
        <v>70</v>
      </c>
      <c r="F215" s="31">
        <f t="shared" si="4"/>
        <v>12180</v>
      </c>
    </row>
    <row r="216" spans="1:6" ht="30" x14ac:dyDescent="0.25">
      <c r="A216" s="21" t="s">
        <v>46</v>
      </c>
      <c r="B216" s="21" t="s">
        <v>47</v>
      </c>
      <c r="C216" s="21">
        <v>1566</v>
      </c>
      <c r="D216" s="21" t="s">
        <v>34</v>
      </c>
      <c r="E216" s="21">
        <v>3</v>
      </c>
      <c r="F216" s="31">
        <f t="shared" si="4"/>
        <v>4698</v>
      </c>
    </row>
    <row r="217" spans="1:6" ht="30" x14ac:dyDescent="0.25">
      <c r="A217" s="21" t="s">
        <v>48</v>
      </c>
      <c r="B217" s="21" t="s">
        <v>49</v>
      </c>
      <c r="C217" s="21">
        <v>100</v>
      </c>
      <c r="D217" s="21" t="s">
        <v>43</v>
      </c>
      <c r="E217" s="21">
        <v>29.9512</v>
      </c>
      <c r="F217" s="31">
        <f t="shared" si="4"/>
        <v>2995.12</v>
      </c>
    </row>
    <row r="218" spans="1:6" ht="45" x14ac:dyDescent="0.25">
      <c r="A218" s="21" t="s">
        <v>50</v>
      </c>
      <c r="B218" s="21" t="s">
        <v>51</v>
      </c>
      <c r="C218" s="21">
        <v>3500</v>
      </c>
      <c r="D218" s="21" t="s">
        <v>43</v>
      </c>
      <c r="E218" s="21">
        <v>26.2044</v>
      </c>
      <c r="F218" s="31">
        <f t="shared" si="4"/>
        <v>91715.4</v>
      </c>
    </row>
    <row r="219" spans="1:6" ht="60" x14ac:dyDescent="0.25">
      <c r="A219" s="21" t="s">
        <v>283</v>
      </c>
      <c r="B219" s="21" t="s">
        <v>284</v>
      </c>
      <c r="C219" s="21">
        <v>76</v>
      </c>
      <c r="D219" s="21" t="s">
        <v>34</v>
      </c>
      <c r="E219" s="21">
        <v>15.68</v>
      </c>
      <c r="F219" s="31">
        <f t="shared" si="4"/>
        <v>1191.68</v>
      </c>
    </row>
    <row r="220" spans="1:6" ht="30" x14ac:dyDescent="0.25">
      <c r="A220" s="21" t="s">
        <v>215</v>
      </c>
      <c r="B220" s="21" t="s">
        <v>216</v>
      </c>
      <c r="C220" s="21">
        <v>16</v>
      </c>
      <c r="D220" s="21" t="s">
        <v>43</v>
      </c>
      <c r="E220" s="21">
        <v>40</v>
      </c>
      <c r="F220" s="31">
        <f t="shared" si="4"/>
        <v>640</v>
      </c>
    </row>
    <row r="221" spans="1:6" ht="60" x14ac:dyDescent="0.25">
      <c r="A221" s="21" t="s">
        <v>52</v>
      </c>
      <c r="B221" s="21" t="s">
        <v>53</v>
      </c>
      <c r="C221" s="21">
        <v>213</v>
      </c>
      <c r="D221" s="21" t="s">
        <v>54</v>
      </c>
      <c r="E221" s="21">
        <v>4035.5124000000001</v>
      </c>
      <c r="F221" s="31">
        <f t="shared" si="4"/>
        <v>859564.14120000007</v>
      </c>
    </row>
    <row r="222" spans="1:6" ht="30" x14ac:dyDescent="0.25">
      <c r="A222" s="21" t="s">
        <v>55</v>
      </c>
      <c r="B222" s="21" t="s">
        <v>56</v>
      </c>
      <c r="C222" s="21">
        <v>5</v>
      </c>
      <c r="D222" s="21" t="s">
        <v>43</v>
      </c>
      <c r="E222" s="21">
        <v>442</v>
      </c>
      <c r="F222" s="31">
        <f t="shared" si="4"/>
        <v>2210</v>
      </c>
    </row>
    <row r="223" spans="1:6" ht="75" x14ac:dyDescent="0.25">
      <c r="A223" s="21" t="s">
        <v>57</v>
      </c>
      <c r="B223" s="21" t="s">
        <v>58</v>
      </c>
      <c r="C223" s="21">
        <v>399</v>
      </c>
      <c r="D223" s="21" t="s">
        <v>43</v>
      </c>
      <c r="E223" s="21">
        <v>215</v>
      </c>
      <c r="F223" s="31">
        <f t="shared" si="4"/>
        <v>85785</v>
      </c>
    </row>
    <row r="224" spans="1:6" ht="45" x14ac:dyDescent="0.25">
      <c r="A224" s="21" t="s">
        <v>59</v>
      </c>
      <c r="B224" s="21" t="s">
        <v>60</v>
      </c>
      <c r="C224" s="21">
        <v>825</v>
      </c>
      <c r="D224" s="21" t="s">
        <v>43</v>
      </c>
      <c r="E224" s="21">
        <v>168.75</v>
      </c>
      <c r="F224" s="31">
        <f t="shared" si="4"/>
        <v>139218.75</v>
      </c>
    </row>
    <row r="225" spans="1:6" ht="45" x14ac:dyDescent="0.25">
      <c r="A225" s="21" t="s">
        <v>61</v>
      </c>
      <c r="B225" s="21" t="s">
        <v>62</v>
      </c>
      <c r="C225" s="21">
        <v>261</v>
      </c>
      <c r="D225" s="21" t="s">
        <v>63</v>
      </c>
      <c r="E225" s="21">
        <v>143</v>
      </c>
      <c r="F225" s="31">
        <f t="shared" si="4"/>
        <v>37323</v>
      </c>
    </row>
    <row r="226" spans="1:6" ht="45" x14ac:dyDescent="0.25">
      <c r="A226" s="21" t="s">
        <v>285</v>
      </c>
      <c r="B226" s="21" t="s">
        <v>286</v>
      </c>
      <c r="C226" s="21">
        <v>78</v>
      </c>
      <c r="D226" s="21" t="s">
        <v>287</v>
      </c>
      <c r="E226" s="21">
        <v>185.5078</v>
      </c>
      <c r="F226" s="31">
        <f t="shared" si="4"/>
        <v>14469.608400000001</v>
      </c>
    </row>
    <row r="227" spans="1:6" ht="60" x14ac:dyDescent="0.25">
      <c r="A227" s="21" t="s">
        <v>64</v>
      </c>
      <c r="B227" s="21" t="s">
        <v>65</v>
      </c>
      <c r="C227" s="21">
        <v>12</v>
      </c>
      <c r="D227" s="21" t="s">
        <v>34</v>
      </c>
      <c r="E227" s="21">
        <v>212.16399999999999</v>
      </c>
      <c r="F227" s="31">
        <f t="shared" si="4"/>
        <v>2545.9679999999998</v>
      </c>
    </row>
    <row r="228" spans="1:6" ht="30" x14ac:dyDescent="0.25">
      <c r="A228" s="21" t="s">
        <v>288</v>
      </c>
      <c r="B228" s="21" t="s">
        <v>289</v>
      </c>
      <c r="C228" s="21">
        <v>21</v>
      </c>
      <c r="D228" s="21" t="s">
        <v>43</v>
      </c>
      <c r="E228" s="21">
        <v>50</v>
      </c>
      <c r="F228" s="31">
        <f t="shared" si="4"/>
        <v>1050</v>
      </c>
    </row>
    <row r="229" spans="1:6" ht="30" x14ac:dyDescent="0.25">
      <c r="A229" s="21" t="s">
        <v>290</v>
      </c>
      <c r="B229" s="21" t="s">
        <v>291</v>
      </c>
      <c r="C229" s="21">
        <v>124</v>
      </c>
      <c r="D229" s="21" t="s">
        <v>34</v>
      </c>
      <c r="E229" s="21">
        <v>383.5</v>
      </c>
      <c r="F229" s="31">
        <f t="shared" si="4"/>
        <v>47554</v>
      </c>
    </row>
    <row r="230" spans="1:6" ht="30" x14ac:dyDescent="0.25">
      <c r="A230" s="21" t="s">
        <v>71</v>
      </c>
      <c r="B230" s="21" t="s">
        <v>72</v>
      </c>
      <c r="C230" s="21">
        <v>40</v>
      </c>
      <c r="D230" s="21" t="s">
        <v>34</v>
      </c>
      <c r="E230" s="21">
        <v>95.863200000000006</v>
      </c>
      <c r="F230" s="31">
        <f t="shared" si="4"/>
        <v>3834.5280000000002</v>
      </c>
    </row>
    <row r="231" spans="1:6" ht="105" x14ac:dyDescent="0.25">
      <c r="A231" s="21" t="s">
        <v>73</v>
      </c>
      <c r="B231" s="21" t="s">
        <v>74</v>
      </c>
      <c r="C231" s="21">
        <v>698</v>
      </c>
      <c r="D231" s="21" t="s">
        <v>34</v>
      </c>
      <c r="E231" s="21">
        <v>730</v>
      </c>
      <c r="F231" s="31">
        <f t="shared" si="4"/>
        <v>509540</v>
      </c>
    </row>
    <row r="232" spans="1:6" ht="135" x14ac:dyDescent="0.25">
      <c r="A232" s="21" t="s">
        <v>77</v>
      </c>
      <c r="B232" s="21" t="s">
        <v>78</v>
      </c>
      <c r="C232" s="21">
        <v>5</v>
      </c>
      <c r="D232" s="21" t="s">
        <v>34</v>
      </c>
      <c r="E232" s="21">
        <v>1965.24</v>
      </c>
      <c r="F232" s="31">
        <f t="shared" si="4"/>
        <v>9826.2000000000007</v>
      </c>
    </row>
    <row r="233" spans="1:6" ht="75" x14ac:dyDescent="0.25">
      <c r="A233" s="21" t="s">
        <v>226</v>
      </c>
      <c r="B233" s="21" t="s">
        <v>292</v>
      </c>
      <c r="C233" s="21">
        <v>878</v>
      </c>
      <c r="D233" s="21" t="s">
        <v>34</v>
      </c>
      <c r="E233" s="21">
        <v>1035</v>
      </c>
      <c r="F233" s="31">
        <f t="shared" si="4"/>
        <v>908730</v>
      </c>
    </row>
    <row r="234" spans="1:6" ht="75" x14ac:dyDescent="0.25">
      <c r="A234" s="21" t="s">
        <v>79</v>
      </c>
      <c r="B234" s="21" t="s">
        <v>293</v>
      </c>
      <c r="C234" s="21">
        <v>4</v>
      </c>
      <c r="D234" s="21" t="s">
        <v>34</v>
      </c>
      <c r="E234" s="21">
        <v>1066</v>
      </c>
      <c r="F234" s="31">
        <f t="shared" si="4"/>
        <v>4264</v>
      </c>
    </row>
    <row r="235" spans="1:6" ht="135" x14ac:dyDescent="0.25">
      <c r="A235" s="21" t="s">
        <v>294</v>
      </c>
      <c r="B235" s="21" t="s">
        <v>295</v>
      </c>
      <c r="C235" s="21">
        <v>800</v>
      </c>
      <c r="D235" s="21" t="s">
        <v>34</v>
      </c>
      <c r="E235" s="21">
        <v>715.55</v>
      </c>
      <c r="F235" s="31">
        <f t="shared" si="4"/>
        <v>572440</v>
      </c>
    </row>
    <row r="236" spans="1:6" ht="105" x14ac:dyDescent="0.25">
      <c r="A236" s="21" t="s">
        <v>230</v>
      </c>
      <c r="B236" s="21" t="s">
        <v>231</v>
      </c>
      <c r="C236" s="21">
        <v>618</v>
      </c>
      <c r="D236" s="21" t="s">
        <v>34</v>
      </c>
      <c r="E236" s="21">
        <v>724.048</v>
      </c>
      <c r="F236" s="31">
        <f t="shared" si="4"/>
        <v>447461.66399999999</v>
      </c>
    </row>
    <row r="237" spans="1:6" ht="30" x14ac:dyDescent="0.25">
      <c r="A237" s="21" t="s">
        <v>232</v>
      </c>
      <c r="B237" s="21" t="s">
        <v>233</v>
      </c>
      <c r="C237" s="21">
        <v>524</v>
      </c>
      <c r="D237" s="21" t="s">
        <v>54</v>
      </c>
      <c r="E237" s="21">
        <v>127.31019999999999</v>
      </c>
      <c r="F237" s="31">
        <f t="shared" si="4"/>
        <v>66710.544800000003</v>
      </c>
    </row>
    <row r="238" spans="1:6" ht="45" x14ac:dyDescent="0.25">
      <c r="A238" s="21" t="s">
        <v>88</v>
      </c>
      <c r="B238" s="21" t="s">
        <v>89</v>
      </c>
      <c r="C238" s="21">
        <v>320</v>
      </c>
      <c r="D238" s="21" t="s">
        <v>34</v>
      </c>
      <c r="E238" s="21">
        <v>52.274000000000001</v>
      </c>
      <c r="F238" s="31">
        <f t="shared" si="4"/>
        <v>16727.68</v>
      </c>
    </row>
    <row r="239" spans="1:6" ht="75" x14ac:dyDescent="0.25">
      <c r="A239" s="21" t="s">
        <v>90</v>
      </c>
      <c r="B239" s="21" t="s">
        <v>91</v>
      </c>
      <c r="C239" s="21">
        <v>61</v>
      </c>
      <c r="D239" s="21" t="s">
        <v>92</v>
      </c>
      <c r="E239" s="21">
        <v>903.88</v>
      </c>
      <c r="F239" s="31">
        <f t="shared" si="4"/>
        <v>55136.68</v>
      </c>
    </row>
    <row r="240" spans="1:6" ht="60" x14ac:dyDescent="0.25">
      <c r="A240" s="21" t="s">
        <v>236</v>
      </c>
      <c r="B240" s="21" t="s">
        <v>237</v>
      </c>
      <c r="C240" s="21">
        <v>96</v>
      </c>
      <c r="D240" s="21" t="s">
        <v>34</v>
      </c>
      <c r="E240" s="21">
        <v>57.82</v>
      </c>
      <c r="F240" s="31">
        <f t="shared" si="4"/>
        <v>5550.72</v>
      </c>
    </row>
    <row r="241" spans="1:6" ht="60" x14ac:dyDescent="0.25">
      <c r="A241" s="21" t="s">
        <v>93</v>
      </c>
      <c r="B241" s="21" t="s">
        <v>94</v>
      </c>
      <c r="C241" s="21">
        <v>130</v>
      </c>
      <c r="D241" s="21" t="s">
        <v>43</v>
      </c>
      <c r="E241" s="21">
        <v>45.5</v>
      </c>
      <c r="F241" s="31">
        <f t="shared" si="4"/>
        <v>5915</v>
      </c>
    </row>
    <row r="242" spans="1:6" ht="75" x14ac:dyDescent="0.25">
      <c r="A242" s="21" t="s">
        <v>238</v>
      </c>
      <c r="B242" s="21" t="s">
        <v>239</v>
      </c>
      <c r="C242" s="21">
        <v>50</v>
      </c>
      <c r="D242" s="21" t="s">
        <v>43</v>
      </c>
      <c r="E242" s="21">
        <v>49.4</v>
      </c>
      <c r="F242" s="31">
        <f t="shared" si="4"/>
        <v>2470</v>
      </c>
    </row>
    <row r="243" spans="1:6" ht="60" x14ac:dyDescent="0.25">
      <c r="A243" s="21" t="s">
        <v>97</v>
      </c>
      <c r="B243" s="21" t="s">
        <v>98</v>
      </c>
      <c r="C243" s="21">
        <v>175</v>
      </c>
      <c r="D243" s="21" t="s">
        <v>34</v>
      </c>
      <c r="E243" s="21">
        <v>54</v>
      </c>
      <c r="F243" s="31">
        <f t="shared" si="4"/>
        <v>9450</v>
      </c>
    </row>
    <row r="244" spans="1:6" ht="60" x14ac:dyDescent="0.25">
      <c r="A244" s="21" t="s">
        <v>99</v>
      </c>
      <c r="B244" s="21" t="s">
        <v>100</v>
      </c>
      <c r="C244" s="21">
        <v>2088</v>
      </c>
      <c r="D244" s="21" t="s">
        <v>34</v>
      </c>
      <c r="E244" s="21">
        <v>57.241799999999998</v>
      </c>
      <c r="F244" s="31">
        <f t="shared" si="4"/>
        <v>119520.8784</v>
      </c>
    </row>
    <row r="245" spans="1:6" ht="45" x14ac:dyDescent="0.25">
      <c r="A245" s="21" t="s">
        <v>101</v>
      </c>
      <c r="B245" s="21" t="s">
        <v>102</v>
      </c>
      <c r="C245" s="21">
        <v>1150</v>
      </c>
      <c r="D245" s="21" t="s">
        <v>34</v>
      </c>
      <c r="E245" s="21">
        <v>1</v>
      </c>
      <c r="F245" s="31">
        <f t="shared" si="4"/>
        <v>1150</v>
      </c>
    </row>
    <row r="246" spans="1:6" ht="60" x14ac:dyDescent="0.25">
      <c r="A246" s="21" t="s">
        <v>103</v>
      </c>
      <c r="B246" s="21" t="s">
        <v>104</v>
      </c>
      <c r="C246" s="21">
        <v>22</v>
      </c>
      <c r="D246" s="21" t="s">
        <v>34</v>
      </c>
      <c r="E246" s="21">
        <v>188.5</v>
      </c>
      <c r="F246" s="31">
        <f t="shared" si="4"/>
        <v>4147</v>
      </c>
    </row>
    <row r="247" spans="1:6" ht="30" x14ac:dyDescent="0.25">
      <c r="A247" s="21" t="s">
        <v>108</v>
      </c>
      <c r="B247" s="21" t="s">
        <v>109</v>
      </c>
      <c r="C247" s="21">
        <v>172</v>
      </c>
      <c r="D247" s="21" t="s">
        <v>34</v>
      </c>
      <c r="E247" s="21">
        <v>170.8</v>
      </c>
      <c r="F247" s="31">
        <f t="shared" si="4"/>
        <v>29377.600000000002</v>
      </c>
    </row>
    <row r="248" spans="1:6" ht="60" x14ac:dyDescent="0.25">
      <c r="A248" s="21" t="s">
        <v>240</v>
      </c>
      <c r="B248" s="21" t="s">
        <v>241</v>
      </c>
      <c r="C248" s="21">
        <v>553</v>
      </c>
      <c r="D248" s="21" t="s">
        <v>43</v>
      </c>
      <c r="E248" s="21">
        <v>182.9</v>
      </c>
      <c r="F248" s="31">
        <f t="shared" si="4"/>
        <v>101143.7</v>
      </c>
    </row>
    <row r="249" spans="1:6" ht="75" x14ac:dyDescent="0.25">
      <c r="A249" s="21" t="s">
        <v>296</v>
      </c>
      <c r="B249" s="21" t="s">
        <v>297</v>
      </c>
      <c r="C249" s="21">
        <v>10</v>
      </c>
      <c r="D249" s="21" t="s">
        <v>298</v>
      </c>
      <c r="E249" s="21">
        <v>157.4828</v>
      </c>
      <c r="F249" s="31">
        <f t="shared" si="4"/>
        <v>1574.828</v>
      </c>
    </row>
    <row r="250" spans="1:6" ht="60" x14ac:dyDescent="0.25">
      <c r="A250" s="21" t="s">
        <v>110</v>
      </c>
      <c r="B250" s="21" t="s">
        <v>111</v>
      </c>
      <c r="C250" s="21">
        <v>197</v>
      </c>
      <c r="D250" s="21" t="s">
        <v>112</v>
      </c>
      <c r="E250" s="21">
        <v>299.9914</v>
      </c>
      <c r="F250" s="31">
        <f t="shared" si="4"/>
        <v>59098.305800000002</v>
      </c>
    </row>
    <row r="251" spans="1:6" ht="60" x14ac:dyDescent="0.25">
      <c r="A251" s="21" t="s">
        <v>113</v>
      </c>
      <c r="B251" s="21" t="s">
        <v>114</v>
      </c>
      <c r="C251" s="21">
        <v>59</v>
      </c>
      <c r="D251" s="21" t="s">
        <v>34</v>
      </c>
      <c r="E251" s="21">
        <v>62.799599999999998</v>
      </c>
      <c r="F251" s="31">
        <f t="shared" si="4"/>
        <v>3705.1763999999998</v>
      </c>
    </row>
    <row r="252" spans="1:6" ht="30" x14ac:dyDescent="0.25">
      <c r="A252" s="21" t="s">
        <v>244</v>
      </c>
      <c r="B252" s="21" t="s">
        <v>245</v>
      </c>
      <c r="C252" s="21">
        <v>234</v>
      </c>
      <c r="D252" s="21" t="s">
        <v>43</v>
      </c>
      <c r="E252" s="21">
        <v>97.503399999999999</v>
      </c>
      <c r="F252" s="31">
        <f t="shared" si="4"/>
        <v>22815.795600000001</v>
      </c>
    </row>
    <row r="253" spans="1:6" ht="30" x14ac:dyDescent="0.25">
      <c r="A253" s="21" t="s">
        <v>117</v>
      </c>
      <c r="B253" s="21" t="s">
        <v>118</v>
      </c>
      <c r="C253" s="21">
        <v>66</v>
      </c>
      <c r="D253" s="21" t="s">
        <v>34</v>
      </c>
      <c r="E253" s="21">
        <v>57.206400000000002</v>
      </c>
      <c r="F253" s="31">
        <f t="shared" si="4"/>
        <v>3775.6224000000002</v>
      </c>
    </row>
    <row r="254" spans="1:6" ht="45" x14ac:dyDescent="0.25">
      <c r="A254" s="21" t="s">
        <v>299</v>
      </c>
      <c r="B254" s="21" t="s">
        <v>300</v>
      </c>
      <c r="C254" s="21">
        <v>218</v>
      </c>
      <c r="D254" s="21" t="s">
        <v>34</v>
      </c>
      <c r="E254" s="21">
        <v>71.260199999999998</v>
      </c>
      <c r="F254" s="31">
        <f t="shared" si="4"/>
        <v>15534.723599999999</v>
      </c>
    </row>
    <row r="255" spans="1:6" ht="30" x14ac:dyDescent="0.25">
      <c r="A255" s="21" t="s">
        <v>246</v>
      </c>
      <c r="B255" s="21" t="s">
        <v>247</v>
      </c>
      <c r="C255" s="21">
        <v>105</v>
      </c>
      <c r="D255" s="21" t="s">
        <v>43</v>
      </c>
      <c r="E255" s="21">
        <v>41</v>
      </c>
      <c r="F255" s="31">
        <f t="shared" si="4"/>
        <v>4305</v>
      </c>
    </row>
    <row r="256" spans="1:6" ht="45" x14ac:dyDescent="0.25">
      <c r="A256" s="21" t="s">
        <v>248</v>
      </c>
      <c r="B256" s="21" t="s">
        <v>249</v>
      </c>
      <c r="C256" s="21">
        <v>382</v>
      </c>
      <c r="D256" s="21" t="s">
        <v>34</v>
      </c>
      <c r="E256" s="21">
        <v>35.1</v>
      </c>
      <c r="F256" s="31">
        <f t="shared" si="4"/>
        <v>13408.2</v>
      </c>
    </row>
    <row r="257" spans="1:6" ht="30" x14ac:dyDescent="0.25">
      <c r="A257" s="21" t="s">
        <v>250</v>
      </c>
      <c r="B257" s="21" t="s">
        <v>251</v>
      </c>
      <c r="C257" s="21">
        <v>169</v>
      </c>
      <c r="D257" s="21" t="s">
        <v>43</v>
      </c>
      <c r="E257" s="21">
        <v>20</v>
      </c>
      <c r="F257" s="31">
        <f t="shared" si="4"/>
        <v>3380</v>
      </c>
    </row>
    <row r="258" spans="1:6" ht="45" x14ac:dyDescent="0.25">
      <c r="A258" s="21" t="s">
        <v>123</v>
      </c>
      <c r="B258" s="21" t="s">
        <v>124</v>
      </c>
      <c r="C258" s="21">
        <v>1296</v>
      </c>
      <c r="D258" s="21" t="s">
        <v>34</v>
      </c>
      <c r="E258" s="21">
        <v>64.498800000000003</v>
      </c>
      <c r="F258" s="31">
        <f t="shared" si="4"/>
        <v>83590.444799999997</v>
      </c>
    </row>
    <row r="259" spans="1:6" ht="30" x14ac:dyDescent="0.25">
      <c r="A259" s="21" t="s">
        <v>301</v>
      </c>
      <c r="B259" s="21" t="s">
        <v>302</v>
      </c>
      <c r="C259" s="21">
        <v>66</v>
      </c>
      <c r="D259" s="21" t="s">
        <v>43</v>
      </c>
      <c r="E259" s="21">
        <v>28</v>
      </c>
      <c r="F259" s="31">
        <f t="shared" si="4"/>
        <v>1848</v>
      </c>
    </row>
    <row r="260" spans="1:6" ht="45" x14ac:dyDescent="0.25">
      <c r="A260" s="21" t="s">
        <v>130</v>
      </c>
      <c r="B260" s="21" t="s">
        <v>131</v>
      </c>
      <c r="C260" s="21">
        <v>116</v>
      </c>
      <c r="D260" s="21" t="s">
        <v>34</v>
      </c>
      <c r="E260" s="21">
        <v>65.655199999999994</v>
      </c>
      <c r="F260" s="31">
        <f t="shared" si="4"/>
        <v>7616.0031999999992</v>
      </c>
    </row>
    <row r="261" spans="1:6" ht="60" x14ac:dyDescent="0.25">
      <c r="A261" s="21" t="s">
        <v>303</v>
      </c>
      <c r="B261" s="21" t="s">
        <v>304</v>
      </c>
      <c r="C261" s="21">
        <v>5</v>
      </c>
      <c r="D261" s="21" t="s">
        <v>305</v>
      </c>
      <c r="E261" s="21">
        <v>90</v>
      </c>
      <c r="F261" s="31">
        <f t="shared" si="4"/>
        <v>450</v>
      </c>
    </row>
    <row r="262" spans="1:6" ht="45" x14ac:dyDescent="0.25">
      <c r="A262" s="21" t="s">
        <v>258</v>
      </c>
      <c r="B262" s="21" t="s">
        <v>259</v>
      </c>
      <c r="C262" s="21">
        <v>98</v>
      </c>
      <c r="D262" s="21" t="s">
        <v>34</v>
      </c>
      <c r="E262" s="21">
        <v>877.92</v>
      </c>
      <c r="F262" s="31">
        <f t="shared" si="4"/>
        <v>86036.159999999989</v>
      </c>
    </row>
    <row r="263" spans="1:6" ht="30" x14ac:dyDescent="0.25">
      <c r="A263" s="21" t="s">
        <v>134</v>
      </c>
      <c r="B263" s="21" t="s">
        <v>135</v>
      </c>
      <c r="C263" s="21">
        <v>339</v>
      </c>
      <c r="D263" s="21" t="s">
        <v>34</v>
      </c>
      <c r="E263" s="21">
        <v>18.042200000000001</v>
      </c>
      <c r="F263" s="31">
        <f t="shared" si="4"/>
        <v>6116.3058000000001</v>
      </c>
    </row>
    <row r="264" spans="1:6" ht="45" x14ac:dyDescent="0.25">
      <c r="A264" s="21" t="s">
        <v>136</v>
      </c>
      <c r="B264" s="21" t="s">
        <v>137</v>
      </c>
      <c r="C264" s="21">
        <v>893</v>
      </c>
      <c r="D264" s="21" t="s">
        <v>34</v>
      </c>
      <c r="E264" s="21">
        <v>129.5994</v>
      </c>
      <c r="F264" s="31">
        <f t="shared" si="4"/>
        <v>115732.26420000001</v>
      </c>
    </row>
    <row r="265" spans="1:6" ht="105" x14ac:dyDescent="0.25">
      <c r="A265" s="21" t="s">
        <v>138</v>
      </c>
      <c r="B265" s="21" t="s">
        <v>139</v>
      </c>
      <c r="C265" s="21">
        <v>720</v>
      </c>
      <c r="D265" s="21" t="s">
        <v>43</v>
      </c>
      <c r="E265" s="21">
        <v>30.31</v>
      </c>
      <c r="F265" s="31">
        <f t="shared" si="4"/>
        <v>21823.200000000001</v>
      </c>
    </row>
    <row r="266" spans="1:6" ht="105" x14ac:dyDescent="0.25">
      <c r="A266" s="21" t="s">
        <v>140</v>
      </c>
      <c r="B266" s="21" t="s">
        <v>141</v>
      </c>
      <c r="C266" s="21">
        <v>378</v>
      </c>
      <c r="D266" s="21" t="s">
        <v>34</v>
      </c>
      <c r="E266" s="21">
        <v>28.4</v>
      </c>
      <c r="F266" s="31">
        <f t="shared" si="4"/>
        <v>10735.199999999999</v>
      </c>
    </row>
    <row r="267" spans="1:6" ht="30" x14ac:dyDescent="0.25">
      <c r="A267" s="21" t="s">
        <v>144</v>
      </c>
      <c r="B267" s="21" t="s">
        <v>145</v>
      </c>
      <c r="C267" s="21">
        <v>416</v>
      </c>
      <c r="D267" s="21" t="s">
        <v>43</v>
      </c>
      <c r="E267" s="21">
        <v>138</v>
      </c>
      <c r="F267" s="31">
        <f t="shared" si="4"/>
        <v>57408</v>
      </c>
    </row>
    <row r="268" spans="1:6" ht="30" x14ac:dyDescent="0.25">
      <c r="A268" s="21" t="s">
        <v>306</v>
      </c>
      <c r="B268" s="21" t="s">
        <v>307</v>
      </c>
      <c r="C268" s="21">
        <v>131</v>
      </c>
      <c r="D268" s="21" t="s">
        <v>43</v>
      </c>
      <c r="E268" s="21">
        <v>8.5</v>
      </c>
      <c r="F268" s="31">
        <f t="shared" si="4"/>
        <v>1113.5</v>
      </c>
    </row>
    <row r="269" spans="1:6" ht="75" x14ac:dyDescent="0.25">
      <c r="A269" s="21" t="s">
        <v>150</v>
      </c>
      <c r="B269" s="21" t="s">
        <v>151</v>
      </c>
      <c r="C269" s="21">
        <v>405</v>
      </c>
      <c r="D269" s="21" t="s">
        <v>43</v>
      </c>
      <c r="E269" s="21">
        <v>70.2</v>
      </c>
      <c r="F269" s="31">
        <f t="shared" ref="F269:F292" si="5">C269*E269</f>
        <v>28431</v>
      </c>
    </row>
    <row r="270" spans="1:6" ht="30" x14ac:dyDescent="0.25">
      <c r="A270" s="21" t="s">
        <v>154</v>
      </c>
      <c r="B270" s="21" t="s">
        <v>155</v>
      </c>
      <c r="C270" s="32">
        <v>30</v>
      </c>
      <c r="D270" s="21" t="s">
        <v>43</v>
      </c>
      <c r="E270" s="21">
        <v>161.56</v>
      </c>
      <c r="F270" s="31">
        <f t="shared" si="5"/>
        <v>4846.8</v>
      </c>
    </row>
    <row r="271" spans="1:6" ht="60" x14ac:dyDescent="0.25">
      <c r="A271" s="21" t="s">
        <v>156</v>
      </c>
      <c r="B271" s="21" t="s">
        <v>157</v>
      </c>
      <c r="C271" s="32">
        <v>1195</v>
      </c>
      <c r="D271" s="21" t="s">
        <v>43</v>
      </c>
      <c r="E271" s="21">
        <v>170.83</v>
      </c>
      <c r="F271" s="31">
        <f t="shared" si="5"/>
        <v>204141.85</v>
      </c>
    </row>
    <row r="272" spans="1:6" ht="30" x14ac:dyDescent="0.25">
      <c r="A272" s="21" t="s">
        <v>308</v>
      </c>
      <c r="B272" s="21" t="s">
        <v>309</v>
      </c>
      <c r="C272" s="21">
        <v>132</v>
      </c>
      <c r="D272" s="21" t="s">
        <v>43</v>
      </c>
      <c r="E272" s="21">
        <v>35</v>
      </c>
      <c r="F272" s="31">
        <f t="shared" si="5"/>
        <v>4620</v>
      </c>
    </row>
    <row r="273" spans="1:6" ht="30" x14ac:dyDescent="0.25">
      <c r="A273" s="21" t="s">
        <v>162</v>
      </c>
      <c r="B273" s="21" t="s">
        <v>264</v>
      </c>
      <c r="C273" s="21">
        <v>1100</v>
      </c>
      <c r="D273" s="21" t="s">
        <v>34</v>
      </c>
      <c r="E273" s="21">
        <v>7.5</v>
      </c>
      <c r="F273" s="31">
        <f t="shared" si="5"/>
        <v>8250</v>
      </c>
    </row>
    <row r="274" spans="1:6" ht="45" x14ac:dyDescent="0.25">
      <c r="A274" s="21" t="s">
        <v>164</v>
      </c>
      <c r="B274" s="21" t="s">
        <v>165</v>
      </c>
      <c r="C274" s="21">
        <v>46</v>
      </c>
      <c r="D274" s="21" t="s">
        <v>43</v>
      </c>
      <c r="E274" s="21">
        <v>80.25</v>
      </c>
      <c r="F274" s="31">
        <f t="shared" si="5"/>
        <v>3691.5</v>
      </c>
    </row>
    <row r="275" spans="1:6" ht="45" x14ac:dyDescent="0.25">
      <c r="A275" s="21" t="s">
        <v>310</v>
      </c>
      <c r="B275" s="21" t="s">
        <v>311</v>
      </c>
      <c r="C275" s="21">
        <v>573</v>
      </c>
      <c r="D275" s="21" t="s">
        <v>34</v>
      </c>
      <c r="E275" s="21">
        <v>31.89</v>
      </c>
      <c r="F275" s="31">
        <f t="shared" si="5"/>
        <v>18272.97</v>
      </c>
    </row>
    <row r="276" spans="1:6" ht="30" x14ac:dyDescent="0.25">
      <c r="A276" s="21" t="s">
        <v>166</v>
      </c>
      <c r="B276" s="21" t="s">
        <v>167</v>
      </c>
      <c r="C276" s="21">
        <v>10</v>
      </c>
      <c r="D276" s="21" t="s">
        <v>34</v>
      </c>
      <c r="E276" s="21">
        <v>151.04</v>
      </c>
      <c r="F276" s="31">
        <f t="shared" si="5"/>
        <v>1510.3999999999999</v>
      </c>
    </row>
    <row r="277" spans="1:6" ht="45" x14ac:dyDescent="0.25">
      <c r="A277" s="21" t="s">
        <v>168</v>
      </c>
      <c r="B277" s="21" t="s">
        <v>169</v>
      </c>
      <c r="C277" s="21">
        <v>15</v>
      </c>
      <c r="D277" s="21" t="s">
        <v>34</v>
      </c>
      <c r="E277" s="21">
        <v>322.14</v>
      </c>
      <c r="F277" s="31">
        <f t="shared" si="5"/>
        <v>4832.0999999999995</v>
      </c>
    </row>
    <row r="278" spans="1:6" ht="60" x14ac:dyDescent="0.25">
      <c r="A278" s="21" t="s">
        <v>170</v>
      </c>
      <c r="B278" s="21" t="s">
        <v>171</v>
      </c>
      <c r="C278" s="21">
        <v>22</v>
      </c>
      <c r="D278" s="21" t="s">
        <v>172</v>
      </c>
      <c r="E278" s="21">
        <v>41.3</v>
      </c>
      <c r="F278" s="31">
        <f t="shared" si="5"/>
        <v>908.59999999999991</v>
      </c>
    </row>
    <row r="279" spans="1:6" ht="90" x14ac:dyDescent="0.25">
      <c r="A279" s="21" t="s">
        <v>173</v>
      </c>
      <c r="B279" s="21" t="s">
        <v>174</v>
      </c>
      <c r="C279" s="21">
        <v>138</v>
      </c>
      <c r="D279" s="21" t="s">
        <v>34</v>
      </c>
      <c r="E279" s="21">
        <v>124.49</v>
      </c>
      <c r="F279" s="31">
        <f t="shared" si="5"/>
        <v>17179.62</v>
      </c>
    </row>
    <row r="280" spans="1:6" ht="150" x14ac:dyDescent="0.25">
      <c r="A280" s="21" t="s">
        <v>175</v>
      </c>
      <c r="B280" s="21" t="s">
        <v>176</v>
      </c>
      <c r="C280" s="21">
        <v>1013</v>
      </c>
      <c r="D280" s="21" t="s">
        <v>34</v>
      </c>
      <c r="E280" s="21">
        <v>547.46100000000001</v>
      </c>
      <c r="F280" s="31">
        <f t="shared" si="5"/>
        <v>554577.99300000002</v>
      </c>
    </row>
    <row r="281" spans="1:6" ht="165" x14ac:dyDescent="0.25">
      <c r="A281" s="21" t="s">
        <v>312</v>
      </c>
      <c r="B281" s="21" t="s">
        <v>313</v>
      </c>
      <c r="C281" s="21">
        <v>36</v>
      </c>
      <c r="D281" s="21" t="s">
        <v>34</v>
      </c>
      <c r="E281" s="21">
        <v>196.17500000000001</v>
      </c>
      <c r="F281" s="31">
        <f t="shared" si="5"/>
        <v>7062.3</v>
      </c>
    </row>
    <row r="282" spans="1:6" ht="165" x14ac:dyDescent="0.25">
      <c r="A282" s="21" t="s">
        <v>177</v>
      </c>
      <c r="B282" s="21" t="s">
        <v>178</v>
      </c>
      <c r="C282" s="21">
        <v>1295</v>
      </c>
      <c r="D282" s="21" t="s">
        <v>34</v>
      </c>
      <c r="E282" s="21">
        <v>578.20000000000005</v>
      </c>
      <c r="F282" s="31">
        <f t="shared" si="5"/>
        <v>748769.00000000012</v>
      </c>
    </row>
    <row r="283" spans="1:6" ht="165" x14ac:dyDescent="0.25">
      <c r="A283" s="21" t="s">
        <v>314</v>
      </c>
      <c r="B283" s="21" t="s">
        <v>315</v>
      </c>
      <c r="C283" s="21">
        <v>64</v>
      </c>
      <c r="D283" s="21" t="s">
        <v>34</v>
      </c>
      <c r="E283" s="21">
        <v>159.595</v>
      </c>
      <c r="F283" s="31">
        <f t="shared" si="5"/>
        <v>10214.08</v>
      </c>
    </row>
    <row r="284" spans="1:6" ht="45" x14ac:dyDescent="0.25">
      <c r="A284" s="21" t="s">
        <v>316</v>
      </c>
      <c r="B284" s="21" t="s">
        <v>317</v>
      </c>
      <c r="C284" s="21">
        <v>1</v>
      </c>
      <c r="D284" s="21" t="s">
        <v>34</v>
      </c>
      <c r="E284" s="21">
        <v>20</v>
      </c>
      <c r="F284" s="31">
        <f t="shared" si="5"/>
        <v>20</v>
      </c>
    </row>
    <row r="285" spans="1:6" ht="30" x14ac:dyDescent="0.25">
      <c r="A285" s="21" t="s">
        <v>267</v>
      </c>
      <c r="B285" s="21" t="s">
        <v>268</v>
      </c>
      <c r="C285" s="21">
        <v>48</v>
      </c>
      <c r="D285" s="21" t="s">
        <v>43</v>
      </c>
      <c r="E285" s="21">
        <v>15</v>
      </c>
      <c r="F285" s="31">
        <f t="shared" si="5"/>
        <v>720</v>
      </c>
    </row>
    <row r="286" spans="1:6" ht="30" x14ac:dyDescent="0.25">
      <c r="A286" s="21" t="s">
        <v>269</v>
      </c>
      <c r="B286" s="21" t="s">
        <v>270</v>
      </c>
      <c r="C286" s="21">
        <v>90</v>
      </c>
      <c r="D286" s="21" t="s">
        <v>43</v>
      </c>
      <c r="E286" s="21">
        <v>214.76</v>
      </c>
      <c r="F286" s="31">
        <f t="shared" si="5"/>
        <v>19328.399999999998</v>
      </c>
    </row>
    <row r="287" spans="1:6" ht="75" x14ac:dyDescent="0.25">
      <c r="A287" s="21" t="s">
        <v>318</v>
      </c>
      <c r="B287" s="21" t="s">
        <v>319</v>
      </c>
      <c r="C287" s="21">
        <v>960</v>
      </c>
      <c r="D287" s="21" t="s">
        <v>34</v>
      </c>
      <c r="E287" s="21">
        <v>81.42</v>
      </c>
      <c r="F287" s="31">
        <f t="shared" si="5"/>
        <v>78163.199999999997</v>
      </c>
    </row>
    <row r="288" spans="1:6" ht="60" x14ac:dyDescent="0.25">
      <c r="A288" s="21" t="s">
        <v>320</v>
      </c>
      <c r="B288" s="21" t="s">
        <v>321</v>
      </c>
      <c r="C288" s="21">
        <v>24</v>
      </c>
      <c r="D288" s="21" t="s">
        <v>34</v>
      </c>
      <c r="E288" s="21">
        <v>81.42</v>
      </c>
      <c r="F288" s="31">
        <f t="shared" si="5"/>
        <v>1954.08</v>
      </c>
    </row>
    <row r="289" spans="1:6" ht="60" x14ac:dyDescent="0.25">
      <c r="A289" s="21" t="s">
        <v>322</v>
      </c>
      <c r="B289" s="21" t="s">
        <v>323</v>
      </c>
      <c r="C289" s="21">
        <v>30</v>
      </c>
      <c r="D289" s="21" t="s">
        <v>34</v>
      </c>
      <c r="E289" s="21">
        <v>125</v>
      </c>
      <c r="F289" s="31">
        <f t="shared" si="5"/>
        <v>3750</v>
      </c>
    </row>
    <row r="290" spans="1:6" ht="30" x14ac:dyDescent="0.25">
      <c r="A290" s="21" t="s">
        <v>186</v>
      </c>
      <c r="B290" s="21" t="s">
        <v>187</v>
      </c>
      <c r="C290" s="21">
        <v>35</v>
      </c>
      <c r="D290" s="21" t="s">
        <v>34</v>
      </c>
      <c r="E290" s="21">
        <v>154.19999999999999</v>
      </c>
      <c r="F290" s="31">
        <f t="shared" si="5"/>
        <v>5397</v>
      </c>
    </row>
    <row r="291" spans="1:6" ht="45" x14ac:dyDescent="0.25">
      <c r="A291" s="21" t="s">
        <v>190</v>
      </c>
      <c r="B291" s="21" t="s">
        <v>191</v>
      </c>
      <c r="C291" s="21">
        <v>38</v>
      </c>
      <c r="D291" s="21" t="s">
        <v>34</v>
      </c>
      <c r="E291" s="21">
        <v>2158.5149999999999</v>
      </c>
      <c r="F291" s="31">
        <f t="shared" si="5"/>
        <v>82023.569999999992</v>
      </c>
    </row>
    <row r="292" spans="1:6" ht="30" x14ac:dyDescent="0.25">
      <c r="A292" s="21" t="s">
        <v>275</v>
      </c>
      <c r="B292" s="21" t="s">
        <v>276</v>
      </c>
      <c r="C292" s="21">
        <v>66</v>
      </c>
      <c r="D292" s="21" t="s">
        <v>43</v>
      </c>
      <c r="E292" s="21">
        <v>17</v>
      </c>
      <c r="F292" s="31">
        <f t="shared" si="5"/>
        <v>1122</v>
      </c>
    </row>
    <row r="293" spans="1:6" x14ac:dyDescent="0.25">
      <c r="A293" s="2"/>
      <c r="B293" s="2"/>
      <c r="C293" s="2"/>
      <c r="D293" s="2"/>
      <c r="E293" s="2"/>
      <c r="F293" s="33">
        <f>SUM(F204:F292)</f>
        <v>6987907.6219999995</v>
      </c>
    </row>
    <row r="295" spans="1:6" x14ac:dyDescent="0.25">
      <c r="A295" t="s">
        <v>2140</v>
      </c>
      <c r="B295" s="51">
        <v>44842</v>
      </c>
      <c r="C295" t="s">
        <v>2141</v>
      </c>
    </row>
  </sheetData>
  <customSheetViews>
    <customSheetView guid="{9F631BAD-A2BA-4E1A-BC1A-5D15FE911CF9}" showPageBreaks="1" view="pageLayout" topLeftCell="A199">
      <selection activeCell="A200" sqref="A200:F200"/>
      <pageMargins left="0.7" right="0.7" top="0.75" bottom="0.75" header="0.3" footer="0.3"/>
      <pageSetup paperSize="9" orientation="portrait" horizontalDpi="4294967295" verticalDpi="4294967295" r:id="rId1"/>
    </customSheetView>
  </customSheetViews>
  <mergeCells count="15">
    <mergeCell ref="A200:F200"/>
    <mergeCell ref="A201:F201"/>
    <mergeCell ref="A202:F202"/>
    <mergeCell ref="A90:F90"/>
    <mergeCell ref="A91:F91"/>
    <mergeCell ref="A92:F92"/>
    <mergeCell ref="A93:F93"/>
    <mergeCell ref="A198:F198"/>
    <mergeCell ref="A199:F199"/>
    <mergeCell ref="A2:F2"/>
    <mergeCell ref="A3:F3"/>
    <mergeCell ref="A4:F4"/>
    <mergeCell ref="A5:F5"/>
    <mergeCell ref="A6:F6"/>
    <mergeCell ref="A89:F89"/>
  </mergeCell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view="pageLayout" zoomScaleNormal="100" workbookViewId="0">
      <selection activeCell="A4" sqref="A4:F4"/>
    </sheetView>
  </sheetViews>
  <sheetFormatPr baseColWidth="10" defaultRowHeight="15" x14ac:dyDescent="0.25"/>
  <cols>
    <col min="2" max="2" width="17.140625" customWidth="1"/>
    <col min="6" max="6" width="16.140625" bestFit="1" customWidth="1"/>
  </cols>
  <sheetData>
    <row r="1" spans="1:6" x14ac:dyDescent="0.25">
      <c r="A1" s="2"/>
      <c r="B1" s="2"/>
      <c r="C1" s="2"/>
      <c r="D1" s="2"/>
      <c r="E1" s="2"/>
      <c r="F1" s="2"/>
    </row>
    <row r="2" spans="1:6" ht="15.75" x14ac:dyDescent="0.25">
      <c r="A2" s="17" t="s">
        <v>24</v>
      </c>
      <c r="B2" s="17"/>
      <c r="C2" s="17"/>
      <c r="D2" s="17"/>
      <c r="E2" s="17"/>
      <c r="F2" s="17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7" t="s">
        <v>25</v>
      </c>
      <c r="B4" s="17"/>
      <c r="C4" s="17"/>
      <c r="D4" s="17"/>
      <c r="E4" s="17"/>
      <c r="F4" s="17"/>
    </row>
    <row r="5" spans="1:6" ht="18.75" x14ac:dyDescent="0.3">
      <c r="A5" s="18" t="s">
        <v>4</v>
      </c>
      <c r="B5" s="18"/>
      <c r="C5" s="18"/>
      <c r="D5" s="18"/>
      <c r="E5" s="18"/>
      <c r="F5" s="18"/>
    </row>
    <row r="6" spans="1:6" ht="15.75" x14ac:dyDescent="0.25">
      <c r="A6" s="19" t="s">
        <v>324</v>
      </c>
      <c r="B6" s="19"/>
      <c r="C6" s="19"/>
      <c r="D6" s="19"/>
      <c r="E6" s="19"/>
      <c r="F6" s="19"/>
    </row>
    <row r="7" spans="1:6" ht="26.25" x14ac:dyDescent="0.25">
      <c r="A7" s="20" t="s">
        <v>27</v>
      </c>
      <c r="B7" s="20" t="s">
        <v>28</v>
      </c>
      <c r="C7" s="20" t="s">
        <v>29</v>
      </c>
      <c r="D7" s="20" t="s">
        <v>30</v>
      </c>
      <c r="E7" s="20" t="s">
        <v>31</v>
      </c>
      <c r="F7" s="20" t="s">
        <v>8</v>
      </c>
    </row>
    <row r="8" spans="1:6" ht="45" x14ac:dyDescent="0.25">
      <c r="A8" s="21" t="s">
        <v>325</v>
      </c>
      <c r="B8" s="21" t="s">
        <v>326</v>
      </c>
      <c r="C8" s="21">
        <v>40</v>
      </c>
      <c r="D8" s="21" t="s">
        <v>327</v>
      </c>
      <c r="E8" s="21">
        <v>187.62</v>
      </c>
      <c r="F8" s="21">
        <f>C8*E8</f>
        <v>7504.8</v>
      </c>
    </row>
    <row r="9" spans="1:6" ht="30" x14ac:dyDescent="0.25">
      <c r="A9" s="21" t="s">
        <v>328</v>
      </c>
      <c r="B9" s="21" t="s">
        <v>329</v>
      </c>
      <c r="C9" s="21">
        <v>5</v>
      </c>
      <c r="D9" s="21" t="s">
        <v>327</v>
      </c>
      <c r="E9" s="21">
        <v>151.04</v>
      </c>
      <c r="F9" s="21">
        <f t="shared" ref="F9:F62" si="0">C9*E9</f>
        <v>755.19999999999993</v>
      </c>
    </row>
    <row r="10" spans="1:6" ht="75" x14ac:dyDescent="0.25">
      <c r="A10" s="21" t="s">
        <v>330</v>
      </c>
      <c r="B10" s="21" t="s">
        <v>331</v>
      </c>
      <c r="C10" s="21">
        <v>28</v>
      </c>
      <c r="D10" s="21" t="s">
        <v>34</v>
      </c>
      <c r="E10" s="21">
        <v>119.99420000000001</v>
      </c>
      <c r="F10" s="21">
        <f t="shared" si="0"/>
        <v>3359.8376000000003</v>
      </c>
    </row>
    <row r="11" spans="1:6" ht="45" x14ac:dyDescent="0.25">
      <c r="A11" s="21" t="s">
        <v>332</v>
      </c>
      <c r="B11" s="21" t="s">
        <v>333</v>
      </c>
      <c r="C11" s="21">
        <v>17</v>
      </c>
      <c r="D11" s="21" t="s">
        <v>34</v>
      </c>
      <c r="E11" s="21">
        <v>109.74</v>
      </c>
      <c r="F11" s="21">
        <f t="shared" si="0"/>
        <v>1865.58</v>
      </c>
    </row>
    <row r="12" spans="1:6" ht="30" x14ac:dyDescent="0.25">
      <c r="A12" s="21" t="s">
        <v>334</v>
      </c>
      <c r="B12" s="21" t="s">
        <v>335</v>
      </c>
      <c r="C12" s="21">
        <v>538</v>
      </c>
      <c r="D12" s="21"/>
      <c r="E12" s="21">
        <f>9*1.18</f>
        <v>10.62</v>
      </c>
      <c r="F12" s="21">
        <f t="shared" si="0"/>
        <v>5713.5599999999995</v>
      </c>
    </row>
    <row r="13" spans="1:6" ht="30" x14ac:dyDescent="0.25">
      <c r="A13" s="21" t="s">
        <v>336</v>
      </c>
      <c r="B13" s="21" t="s">
        <v>337</v>
      </c>
      <c r="C13" s="21">
        <f>651-34-28</f>
        <v>589</v>
      </c>
      <c r="D13" s="21" t="s">
        <v>34</v>
      </c>
      <c r="E13" s="21">
        <v>62.492800000000003</v>
      </c>
      <c r="F13" s="21">
        <f t="shared" si="0"/>
        <v>36808.2592</v>
      </c>
    </row>
    <row r="14" spans="1:6" ht="30" x14ac:dyDescent="0.25">
      <c r="A14" s="21" t="s">
        <v>338</v>
      </c>
      <c r="B14" s="21" t="s">
        <v>339</v>
      </c>
      <c r="C14" s="21">
        <f>614-5-32</f>
        <v>577</v>
      </c>
      <c r="D14" s="21" t="s">
        <v>340</v>
      </c>
      <c r="E14" s="21">
        <v>253.64099999999999</v>
      </c>
      <c r="F14" s="21">
        <f t="shared" si="0"/>
        <v>146350.85699999999</v>
      </c>
    </row>
    <row r="15" spans="1:6" ht="30" x14ac:dyDescent="0.25">
      <c r="A15" s="21" t="s">
        <v>341</v>
      </c>
      <c r="B15" s="21" t="s">
        <v>342</v>
      </c>
      <c r="C15" s="21">
        <v>69</v>
      </c>
      <c r="D15" s="21" t="s">
        <v>34</v>
      </c>
      <c r="E15" s="21">
        <v>72.989999999999995</v>
      </c>
      <c r="F15" s="21">
        <f t="shared" si="0"/>
        <v>5036.3099999999995</v>
      </c>
    </row>
    <row r="16" spans="1:6" ht="30" x14ac:dyDescent="0.25">
      <c r="A16" s="21" t="s">
        <v>343</v>
      </c>
      <c r="B16" s="21" t="s">
        <v>344</v>
      </c>
      <c r="C16" s="21">
        <v>45</v>
      </c>
      <c r="D16" s="21" t="s">
        <v>34</v>
      </c>
      <c r="E16" s="21">
        <v>65.725999999999999</v>
      </c>
      <c r="F16" s="21">
        <f t="shared" si="0"/>
        <v>2957.67</v>
      </c>
    </row>
    <row r="17" spans="1:6" ht="75" x14ac:dyDescent="0.25">
      <c r="A17" s="21" t="s">
        <v>345</v>
      </c>
      <c r="B17" s="21" t="s">
        <v>346</v>
      </c>
      <c r="C17" s="21">
        <v>250</v>
      </c>
      <c r="D17" s="21" t="s">
        <v>34</v>
      </c>
      <c r="E17" s="21">
        <v>76.7</v>
      </c>
      <c r="F17" s="21">
        <f t="shared" si="0"/>
        <v>19175</v>
      </c>
    </row>
    <row r="18" spans="1:6" ht="75" x14ac:dyDescent="0.25">
      <c r="A18" s="21" t="s">
        <v>347</v>
      </c>
      <c r="B18" s="21" t="s">
        <v>348</v>
      </c>
      <c r="C18" s="21">
        <v>800</v>
      </c>
      <c r="D18" s="21" t="s">
        <v>34</v>
      </c>
      <c r="E18" s="21">
        <v>38.078600000000002</v>
      </c>
      <c r="F18" s="21">
        <f t="shared" si="0"/>
        <v>30462.880000000001</v>
      </c>
    </row>
    <row r="19" spans="1:6" ht="45" x14ac:dyDescent="0.25">
      <c r="A19" s="21" t="s">
        <v>349</v>
      </c>
      <c r="B19" s="21" t="s">
        <v>350</v>
      </c>
      <c r="C19" s="21">
        <v>180</v>
      </c>
      <c r="D19" s="21"/>
      <c r="E19" s="21">
        <f>54*1.18</f>
        <v>63.72</v>
      </c>
      <c r="F19" s="21">
        <f t="shared" si="0"/>
        <v>11469.6</v>
      </c>
    </row>
    <row r="20" spans="1:6" ht="45" x14ac:dyDescent="0.25">
      <c r="A20" s="21" t="s">
        <v>351</v>
      </c>
      <c r="B20" s="21" t="s">
        <v>352</v>
      </c>
      <c r="C20" s="21">
        <v>8</v>
      </c>
      <c r="D20" s="21" t="s">
        <v>34</v>
      </c>
      <c r="E20" s="21">
        <v>3186</v>
      </c>
      <c r="F20" s="21">
        <f t="shared" si="0"/>
        <v>25488</v>
      </c>
    </row>
    <row r="21" spans="1:6" ht="30" x14ac:dyDescent="0.25">
      <c r="A21" s="21" t="s">
        <v>353</v>
      </c>
      <c r="B21" s="21" t="s">
        <v>354</v>
      </c>
      <c r="C21" s="21">
        <f>148-34-24</f>
        <v>90</v>
      </c>
      <c r="D21" s="21" t="s">
        <v>34</v>
      </c>
      <c r="E21" s="21">
        <v>175.52500000000001</v>
      </c>
      <c r="F21" s="21">
        <f t="shared" si="0"/>
        <v>15797.25</v>
      </c>
    </row>
    <row r="22" spans="1:6" ht="30" x14ac:dyDescent="0.25">
      <c r="A22" s="21" t="s">
        <v>355</v>
      </c>
      <c r="B22" s="21" t="s">
        <v>356</v>
      </c>
      <c r="C22" s="21">
        <f>261-100-128</f>
        <v>33</v>
      </c>
      <c r="D22" s="21" t="s">
        <v>34</v>
      </c>
      <c r="E22" s="21">
        <v>312.7</v>
      </c>
      <c r="F22" s="21">
        <f t="shared" si="0"/>
        <v>10319.1</v>
      </c>
    </row>
    <row r="23" spans="1:6" ht="45" x14ac:dyDescent="0.25">
      <c r="A23" s="21" t="s">
        <v>357</v>
      </c>
      <c r="B23" s="21" t="s">
        <v>358</v>
      </c>
      <c r="C23" s="21">
        <v>210</v>
      </c>
      <c r="D23" s="21" t="s">
        <v>34</v>
      </c>
      <c r="E23" s="21">
        <v>212.4</v>
      </c>
      <c r="F23" s="21">
        <f t="shared" si="0"/>
        <v>44604</v>
      </c>
    </row>
    <row r="24" spans="1:6" ht="60" x14ac:dyDescent="0.25">
      <c r="A24" s="21" t="s">
        <v>359</v>
      </c>
      <c r="B24" s="21" t="s">
        <v>360</v>
      </c>
      <c r="C24" s="21">
        <v>430</v>
      </c>
      <c r="D24" s="21" t="s">
        <v>34</v>
      </c>
      <c r="E24" s="21">
        <v>82.6</v>
      </c>
      <c r="F24" s="21">
        <f t="shared" si="0"/>
        <v>35518</v>
      </c>
    </row>
    <row r="25" spans="1:6" ht="30" x14ac:dyDescent="0.25">
      <c r="A25" s="21" t="s">
        <v>361</v>
      </c>
      <c r="B25" s="21" t="s">
        <v>362</v>
      </c>
      <c r="C25" s="21">
        <f>8550-450-810</f>
        <v>7290</v>
      </c>
      <c r="D25" s="21" t="s">
        <v>43</v>
      </c>
      <c r="E25" s="21">
        <v>35.222999999999999</v>
      </c>
      <c r="F25" s="21">
        <f t="shared" si="0"/>
        <v>256775.66999999998</v>
      </c>
    </row>
    <row r="26" spans="1:6" ht="60" x14ac:dyDescent="0.25">
      <c r="A26" s="21" t="s">
        <v>363</v>
      </c>
      <c r="B26" s="21" t="s">
        <v>364</v>
      </c>
      <c r="C26" s="21">
        <v>88</v>
      </c>
      <c r="D26" s="21" t="s">
        <v>34</v>
      </c>
      <c r="E26" s="21">
        <v>950</v>
      </c>
      <c r="F26" s="21">
        <f t="shared" si="0"/>
        <v>83600</v>
      </c>
    </row>
    <row r="27" spans="1:6" ht="45" x14ac:dyDescent="0.25">
      <c r="A27" s="21" t="s">
        <v>365</v>
      </c>
      <c r="B27" s="21" t="s">
        <v>366</v>
      </c>
      <c r="C27" s="21">
        <f>138-24-56</f>
        <v>58</v>
      </c>
      <c r="D27" s="21" t="s">
        <v>34</v>
      </c>
      <c r="E27" s="21">
        <v>693.84</v>
      </c>
      <c r="F27" s="21">
        <f t="shared" si="0"/>
        <v>40242.720000000001</v>
      </c>
    </row>
    <row r="28" spans="1:6" ht="30" x14ac:dyDescent="0.25">
      <c r="A28" s="21" t="s">
        <v>367</v>
      </c>
      <c r="B28" s="21" t="s">
        <v>368</v>
      </c>
      <c r="C28" s="21">
        <v>56</v>
      </c>
      <c r="D28" s="21" t="s">
        <v>34</v>
      </c>
      <c r="E28" s="21">
        <v>100.3</v>
      </c>
      <c r="F28" s="21">
        <f t="shared" si="0"/>
        <v>5616.8</v>
      </c>
    </row>
    <row r="29" spans="1:6" ht="45" x14ac:dyDescent="0.25">
      <c r="A29" s="21" t="s">
        <v>369</v>
      </c>
      <c r="B29" s="21" t="s">
        <v>370</v>
      </c>
      <c r="C29" s="21">
        <v>15</v>
      </c>
      <c r="D29" s="21"/>
      <c r="E29" s="21">
        <v>18880</v>
      </c>
      <c r="F29" s="21">
        <f t="shared" si="0"/>
        <v>283200</v>
      </c>
    </row>
    <row r="30" spans="1:6" ht="30" x14ac:dyDescent="0.25">
      <c r="A30" s="21" t="s">
        <v>371</v>
      </c>
      <c r="B30" s="21" t="s">
        <v>372</v>
      </c>
      <c r="C30" s="21">
        <v>787</v>
      </c>
      <c r="D30" s="21" t="s">
        <v>34</v>
      </c>
      <c r="E30" s="21">
        <v>82.6</v>
      </c>
      <c r="F30" s="21">
        <f t="shared" si="0"/>
        <v>65006.2</v>
      </c>
    </row>
    <row r="31" spans="1:6" ht="60" x14ac:dyDescent="0.25">
      <c r="A31" s="21" t="s">
        <v>373</v>
      </c>
      <c r="B31" s="21" t="s">
        <v>374</v>
      </c>
      <c r="C31" s="21">
        <v>4865</v>
      </c>
      <c r="D31" s="21" t="s">
        <v>34</v>
      </c>
      <c r="E31" s="21">
        <v>59</v>
      </c>
      <c r="F31" s="21">
        <f t="shared" si="0"/>
        <v>287035</v>
      </c>
    </row>
    <row r="32" spans="1:6" ht="45" x14ac:dyDescent="0.25">
      <c r="A32" s="21" t="s">
        <v>375</v>
      </c>
      <c r="B32" s="21" t="s">
        <v>376</v>
      </c>
      <c r="C32" s="21">
        <f>5309-179-370</f>
        <v>4760</v>
      </c>
      <c r="D32" s="21" t="s">
        <v>183</v>
      </c>
      <c r="E32" s="21">
        <v>26.55</v>
      </c>
      <c r="F32" s="21">
        <f t="shared" si="0"/>
        <v>126378</v>
      </c>
    </row>
    <row r="33" spans="1:6" ht="45" x14ac:dyDescent="0.25">
      <c r="A33" s="21" t="s">
        <v>377</v>
      </c>
      <c r="B33" s="21" t="s">
        <v>378</v>
      </c>
      <c r="C33" s="21">
        <f>5171-360-291</f>
        <v>4520</v>
      </c>
      <c r="D33" s="21" t="s">
        <v>379</v>
      </c>
      <c r="E33" s="21">
        <v>26.55</v>
      </c>
      <c r="F33" s="21">
        <f t="shared" si="0"/>
        <v>120006</v>
      </c>
    </row>
    <row r="34" spans="1:6" ht="60" x14ac:dyDescent="0.25">
      <c r="A34" s="21" t="s">
        <v>380</v>
      </c>
      <c r="B34" s="21" t="s">
        <v>381</v>
      </c>
      <c r="C34" s="21">
        <f>4192-179-380</f>
        <v>3633</v>
      </c>
      <c r="D34" s="21" t="s">
        <v>382</v>
      </c>
      <c r="E34" s="21">
        <v>26.55</v>
      </c>
      <c r="F34" s="21">
        <f t="shared" si="0"/>
        <v>96456.150000000009</v>
      </c>
    </row>
    <row r="35" spans="1:6" ht="45" x14ac:dyDescent="0.25">
      <c r="A35" s="21" t="s">
        <v>383</v>
      </c>
      <c r="B35" s="21" t="s">
        <v>384</v>
      </c>
      <c r="C35" s="21">
        <f>87-12</f>
        <v>75</v>
      </c>
      <c r="D35" s="21" t="s">
        <v>34</v>
      </c>
      <c r="E35" s="21">
        <v>187</v>
      </c>
      <c r="F35" s="21">
        <f t="shared" si="0"/>
        <v>14025</v>
      </c>
    </row>
    <row r="36" spans="1:6" ht="30" x14ac:dyDescent="0.25">
      <c r="A36" s="21"/>
      <c r="B36" s="21" t="s">
        <v>385</v>
      </c>
      <c r="C36" s="21">
        <v>250</v>
      </c>
      <c r="D36" s="21" t="s">
        <v>34</v>
      </c>
      <c r="E36" s="21">
        <f>169.8*1.18</f>
        <v>200.364</v>
      </c>
      <c r="F36" s="21">
        <f t="shared" si="0"/>
        <v>50091</v>
      </c>
    </row>
    <row r="37" spans="1:6" ht="60" x14ac:dyDescent="0.25">
      <c r="A37" s="21" t="s">
        <v>386</v>
      </c>
      <c r="B37" s="21" t="s">
        <v>387</v>
      </c>
      <c r="C37" s="21">
        <f>639-52-48</f>
        <v>539</v>
      </c>
      <c r="D37" s="21" t="s">
        <v>327</v>
      </c>
      <c r="E37" s="21">
        <v>168.268</v>
      </c>
      <c r="F37" s="21">
        <f t="shared" si="0"/>
        <v>90696.452000000005</v>
      </c>
    </row>
    <row r="38" spans="1:6" ht="30" x14ac:dyDescent="0.25">
      <c r="A38" s="21" t="s">
        <v>388</v>
      </c>
      <c r="B38" s="21" t="s">
        <v>389</v>
      </c>
      <c r="C38" s="21">
        <f>5103-301-850</f>
        <v>3952</v>
      </c>
      <c r="D38" s="21" t="s">
        <v>34</v>
      </c>
      <c r="E38" s="21">
        <v>38.078600000000002</v>
      </c>
      <c r="F38" s="21">
        <f t="shared" si="0"/>
        <v>150486.62720000002</v>
      </c>
    </row>
    <row r="39" spans="1:6" ht="90" x14ac:dyDescent="0.25">
      <c r="A39" s="21" t="s">
        <v>390</v>
      </c>
      <c r="B39" s="21" t="s">
        <v>391</v>
      </c>
      <c r="C39" s="21">
        <f>430-70-100</f>
        <v>260</v>
      </c>
      <c r="D39" s="21" t="s">
        <v>34</v>
      </c>
      <c r="E39" s="21">
        <v>123.9</v>
      </c>
      <c r="F39" s="21">
        <f t="shared" si="0"/>
        <v>32214</v>
      </c>
    </row>
    <row r="40" spans="1:6" ht="45" x14ac:dyDescent="0.25">
      <c r="A40" s="21" t="s">
        <v>392</v>
      </c>
      <c r="B40" s="21" t="s">
        <v>393</v>
      </c>
      <c r="C40" s="21">
        <v>387</v>
      </c>
      <c r="D40" s="21" t="s">
        <v>34</v>
      </c>
      <c r="E40" s="21">
        <v>120</v>
      </c>
      <c r="F40" s="21">
        <f t="shared" si="0"/>
        <v>46440</v>
      </c>
    </row>
    <row r="41" spans="1:6" ht="45" x14ac:dyDescent="0.25">
      <c r="A41" s="21" t="s">
        <v>394</v>
      </c>
      <c r="B41" s="21" t="s">
        <v>395</v>
      </c>
      <c r="C41" s="21">
        <v>108</v>
      </c>
      <c r="D41" s="21" t="s">
        <v>34</v>
      </c>
      <c r="E41" s="21">
        <v>108</v>
      </c>
      <c r="F41" s="21">
        <f t="shared" si="0"/>
        <v>11664</v>
      </c>
    </row>
    <row r="42" spans="1:6" ht="75" x14ac:dyDescent="0.25">
      <c r="A42" s="21" t="s">
        <v>396</v>
      </c>
      <c r="B42" s="21" t="s">
        <v>397</v>
      </c>
      <c r="C42" s="21">
        <v>169</v>
      </c>
      <c r="D42" s="21" t="s">
        <v>34</v>
      </c>
      <c r="E42" s="21">
        <v>253.7</v>
      </c>
      <c r="F42" s="21">
        <f t="shared" si="0"/>
        <v>42875.299999999996</v>
      </c>
    </row>
    <row r="43" spans="1:6" ht="30" x14ac:dyDescent="0.25">
      <c r="A43" s="21" t="s">
        <v>398</v>
      </c>
      <c r="B43" s="21" t="s">
        <v>399</v>
      </c>
      <c r="C43" s="21">
        <v>52</v>
      </c>
      <c r="D43" s="21" t="s">
        <v>34</v>
      </c>
      <c r="E43" s="21">
        <v>56.64</v>
      </c>
      <c r="F43" s="21">
        <f t="shared" si="0"/>
        <v>2945.28</v>
      </c>
    </row>
    <row r="44" spans="1:6" ht="30" x14ac:dyDescent="0.25">
      <c r="A44" s="21" t="s">
        <v>400</v>
      </c>
      <c r="B44" s="21" t="s">
        <v>401</v>
      </c>
      <c r="C44" s="21">
        <v>8</v>
      </c>
      <c r="D44" s="21" t="s">
        <v>327</v>
      </c>
      <c r="E44" s="21">
        <v>129.80000000000001</v>
      </c>
      <c r="F44" s="21">
        <f t="shared" si="0"/>
        <v>1038.4000000000001</v>
      </c>
    </row>
    <row r="45" spans="1:6" ht="45" x14ac:dyDescent="0.25">
      <c r="A45" s="21" t="s">
        <v>402</v>
      </c>
      <c r="B45" s="21" t="s">
        <v>403</v>
      </c>
      <c r="C45" s="21">
        <v>150</v>
      </c>
      <c r="D45" s="21" t="s">
        <v>34</v>
      </c>
      <c r="E45" s="21">
        <v>255.55260000000001</v>
      </c>
      <c r="F45" s="21">
        <f t="shared" si="0"/>
        <v>38332.89</v>
      </c>
    </row>
    <row r="46" spans="1:6" ht="75" x14ac:dyDescent="0.25">
      <c r="A46" s="21" t="s">
        <v>404</v>
      </c>
      <c r="B46" s="21" t="s">
        <v>405</v>
      </c>
      <c r="C46" s="21">
        <v>11</v>
      </c>
      <c r="D46" s="21" t="s">
        <v>92</v>
      </c>
      <c r="E46" s="21">
        <v>442.5</v>
      </c>
      <c r="F46" s="21">
        <f t="shared" si="0"/>
        <v>4867.5</v>
      </c>
    </row>
    <row r="47" spans="1:6" ht="30" x14ac:dyDescent="0.25">
      <c r="A47" s="21" t="s">
        <v>406</v>
      </c>
      <c r="B47" s="21" t="s">
        <v>407</v>
      </c>
      <c r="C47" s="21">
        <v>89</v>
      </c>
      <c r="D47" s="21" t="s">
        <v>408</v>
      </c>
      <c r="E47" s="21">
        <v>393.82</v>
      </c>
      <c r="F47" s="21">
        <f t="shared" si="0"/>
        <v>35049.979999999996</v>
      </c>
    </row>
    <row r="48" spans="1:6" ht="75" x14ac:dyDescent="0.25">
      <c r="A48" s="21" t="s">
        <v>409</v>
      </c>
      <c r="B48" s="21" t="s">
        <v>410</v>
      </c>
      <c r="C48" s="21">
        <v>300</v>
      </c>
      <c r="D48" s="21" t="s">
        <v>34</v>
      </c>
      <c r="E48" s="21">
        <v>289.10000000000002</v>
      </c>
      <c r="F48" s="21">
        <f t="shared" si="0"/>
        <v>86730</v>
      </c>
    </row>
    <row r="49" spans="1:6" ht="30" x14ac:dyDescent="0.25">
      <c r="A49" s="21" t="s">
        <v>411</v>
      </c>
      <c r="B49" s="21" t="s">
        <v>412</v>
      </c>
      <c r="C49" s="21">
        <v>25</v>
      </c>
      <c r="D49" s="21" t="s">
        <v>34</v>
      </c>
      <c r="E49" s="21">
        <v>33.99</v>
      </c>
      <c r="F49" s="21">
        <f t="shared" si="0"/>
        <v>849.75</v>
      </c>
    </row>
    <row r="50" spans="1:6" ht="45" x14ac:dyDescent="0.25">
      <c r="A50" s="21" t="s">
        <v>413</v>
      </c>
      <c r="B50" s="21" t="s">
        <v>414</v>
      </c>
      <c r="C50" s="21">
        <v>40</v>
      </c>
      <c r="D50" s="21" t="s">
        <v>34</v>
      </c>
      <c r="E50" s="21">
        <v>578.20000000000005</v>
      </c>
      <c r="F50" s="21">
        <f t="shared" si="0"/>
        <v>23128</v>
      </c>
    </row>
    <row r="51" spans="1:6" ht="75" x14ac:dyDescent="0.25">
      <c r="A51" s="21" t="s">
        <v>415</v>
      </c>
      <c r="B51" s="21" t="s">
        <v>416</v>
      </c>
      <c r="C51" s="21">
        <v>15</v>
      </c>
      <c r="D51" s="21" t="s">
        <v>34</v>
      </c>
      <c r="E51" s="21">
        <v>1</v>
      </c>
      <c r="F51" s="21">
        <f t="shared" si="0"/>
        <v>15</v>
      </c>
    </row>
    <row r="52" spans="1:6" ht="60" x14ac:dyDescent="0.25">
      <c r="A52" s="21" t="s">
        <v>417</v>
      </c>
      <c r="B52" s="21" t="s">
        <v>418</v>
      </c>
      <c r="C52" s="21">
        <v>3</v>
      </c>
      <c r="D52" s="21" t="s">
        <v>34</v>
      </c>
      <c r="E52" s="21">
        <v>1</v>
      </c>
      <c r="F52" s="21">
        <f t="shared" si="0"/>
        <v>3</v>
      </c>
    </row>
    <row r="53" spans="1:6" ht="75" x14ac:dyDescent="0.25">
      <c r="A53" s="21" t="s">
        <v>419</v>
      </c>
      <c r="B53" s="21" t="s">
        <v>420</v>
      </c>
      <c r="C53" s="21">
        <v>1</v>
      </c>
      <c r="D53" s="21" t="s">
        <v>298</v>
      </c>
      <c r="E53" s="21">
        <v>1</v>
      </c>
      <c r="F53" s="21">
        <f t="shared" si="0"/>
        <v>1</v>
      </c>
    </row>
    <row r="54" spans="1:6" ht="45" x14ac:dyDescent="0.25">
      <c r="A54" s="21" t="s">
        <v>421</v>
      </c>
      <c r="B54" s="21" t="s">
        <v>422</v>
      </c>
      <c r="C54" s="21">
        <v>31</v>
      </c>
      <c r="D54" s="21" t="s">
        <v>34</v>
      </c>
      <c r="E54" s="21">
        <v>1</v>
      </c>
      <c r="F54" s="21">
        <f t="shared" si="0"/>
        <v>31</v>
      </c>
    </row>
    <row r="55" spans="1:6" ht="30" x14ac:dyDescent="0.25">
      <c r="A55" s="21" t="s">
        <v>423</v>
      </c>
      <c r="B55" s="21" t="s">
        <v>424</v>
      </c>
      <c r="C55" s="21">
        <v>200</v>
      </c>
      <c r="D55" s="21" t="s">
        <v>34</v>
      </c>
      <c r="E55" s="21">
        <v>175.053</v>
      </c>
      <c r="F55" s="21">
        <f t="shared" si="0"/>
        <v>35010.6</v>
      </c>
    </row>
    <row r="56" spans="1:6" ht="30" x14ac:dyDescent="0.25">
      <c r="A56" s="21" t="s">
        <v>425</v>
      </c>
      <c r="B56" s="21" t="s">
        <v>426</v>
      </c>
      <c r="C56" s="21">
        <v>314</v>
      </c>
      <c r="D56" s="21" t="s">
        <v>327</v>
      </c>
      <c r="E56" s="21">
        <v>265.00439999999998</v>
      </c>
      <c r="F56" s="21">
        <f t="shared" si="0"/>
        <v>83211.381599999993</v>
      </c>
    </row>
    <row r="57" spans="1:6" ht="30" x14ac:dyDescent="0.25">
      <c r="A57" s="21" t="s">
        <v>427</v>
      </c>
      <c r="B57" s="21" t="s">
        <v>428</v>
      </c>
      <c r="C57" s="21">
        <v>186</v>
      </c>
      <c r="D57" s="21" t="s">
        <v>34</v>
      </c>
      <c r="E57" s="21">
        <v>89</v>
      </c>
      <c r="F57" s="21">
        <f t="shared" si="0"/>
        <v>16554</v>
      </c>
    </row>
    <row r="58" spans="1:6" ht="30" x14ac:dyDescent="0.25">
      <c r="A58" s="21" t="s">
        <v>429</v>
      </c>
      <c r="B58" s="21" t="s">
        <v>430</v>
      </c>
      <c r="C58" s="21">
        <v>98</v>
      </c>
      <c r="D58" s="21" t="s">
        <v>34</v>
      </c>
      <c r="E58" s="21">
        <v>42</v>
      </c>
      <c r="F58" s="21">
        <f t="shared" si="0"/>
        <v>4116</v>
      </c>
    </row>
    <row r="59" spans="1:6" ht="30" x14ac:dyDescent="0.25">
      <c r="A59" s="21" t="s">
        <v>431</v>
      </c>
      <c r="B59" s="21" t="s">
        <v>432</v>
      </c>
      <c r="C59" s="21">
        <v>679</v>
      </c>
      <c r="D59" s="21" t="s">
        <v>34</v>
      </c>
      <c r="E59" s="21">
        <v>115.64</v>
      </c>
      <c r="F59" s="21">
        <f t="shared" si="0"/>
        <v>78519.56</v>
      </c>
    </row>
    <row r="60" spans="1:6" ht="75" x14ac:dyDescent="0.25">
      <c r="A60" s="21" t="s">
        <v>433</v>
      </c>
      <c r="B60" s="21" t="s">
        <v>434</v>
      </c>
      <c r="C60" s="21">
        <v>138</v>
      </c>
      <c r="D60" s="21" t="s">
        <v>435</v>
      </c>
      <c r="E60" s="21">
        <v>105</v>
      </c>
      <c r="F60" s="21">
        <f t="shared" si="0"/>
        <v>14490</v>
      </c>
    </row>
    <row r="61" spans="1:6" ht="45" x14ac:dyDescent="0.25">
      <c r="A61" s="21" t="s">
        <v>436</v>
      </c>
      <c r="B61" s="21" t="s">
        <v>437</v>
      </c>
      <c r="C61" s="21">
        <v>495</v>
      </c>
      <c r="D61" s="21" t="s">
        <v>34</v>
      </c>
      <c r="E61" s="21">
        <v>1</v>
      </c>
      <c r="F61" s="21">
        <f t="shared" si="0"/>
        <v>495</v>
      </c>
    </row>
    <row r="62" spans="1:6" ht="75" x14ac:dyDescent="0.25">
      <c r="A62" s="21" t="s">
        <v>438</v>
      </c>
      <c r="B62" s="21" t="s">
        <v>439</v>
      </c>
      <c r="C62" s="21">
        <v>10</v>
      </c>
      <c r="D62" s="21" t="s">
        <v>34</v>
      </c>
      <c r="E62" s="21">
        <v>1</v>
      </c>
      <c r="F62" s="21">
        <f t="shared" si="0"/>
        <v>10</v>
      </c>
    </row>
    <row r="63" spans="1:6" x14ac:dyDescent="0.25">
      <c r="A63" s="2"/>
      <c r="B63" s="2"/>
      <c r="C63" s="2"/>
      <c r="D63" s="2"/>
      <c r="E63" s="2"/>
      <c r="F63" s="22">
        <f>SUM(F8:F62)</f>
        <v>2631393.1645999998</v>
      </c>
    </row>
    <row r="66" spans="1:6" x14ac:dyDescent="0.25">
      <c r="A66" s="2"/>
      <c r="B66" s="2"/>
      <c r="C66" s="2"/>
      <c r="D66" s="2"/>
      <c r="E66" s="2"/>
      <c r="F66" s="2"/>
    </row>
    <row r="67" spans="1:6" ht="15.75" x14ac:dyDescent="0.25">
      <c r="A67" s="17" t="s">
        <v>24</v>
      </c>
      <c r="B67" s="17"/>
      <c r="C67" s="17"/>
      <c r="D67" s="17"/>
      <c r="E67" s="17"/>
      <c r="F67" s="17"/>
    </row>
    <row r="68" spans="1:6" ht="15.75" x14ac:dyDescent="0.25">
      <c r="A68" s="17" t="s">
        <v>1</v>
      </c>
      <c r="B68" s="17"/>
      <c r="C68" s="17"/>
      <c r="D68" s="17"/>
      <c r="E68" s="17"/>
      <c r="F68" s="17"/>
    </row>
    <row r="69" spans="1:6" ht="15.75" x14ac:dyDescent="0.25">
      <c r="A69" s="17" t="s">
        <v>25</v>
      </c>
      <c r="B69" s="17"/>
      <c r="C69" s="17"/>
      <c r="D69" s="17"/>
      <c r="E69" s="17"/>
      <c r="F69" s="17"/>
    </row>
    <row r="70" spans="1:6" ht="18.75" x14ac:dyDescent="0.3">
      <c r="A70" s="18" t="s">
        <v>196</v>
      </c>
      <c r="B70" s="18"/>
      <c r="C70" s="18"/>
      <c r="D70" s="18"/>
      <c r="E70" s="18"/>
      <c r="F70" s="18"/>
    </row>
    <row r="71" spans="1:6" ht="15.75" x14ac:dyDescent="0.25">
      <c r="A71" s="19" t="s">
        <v>324</v>
      </c>
      <c r="B71" s="19"/>
      <c r="C71" s="19"/>
      <c r="D71" s="19"/>
      <c r="E71" s="19"/>
      <c r="F71" s="19"/>
    </row>
    <row r="72" spans="1:6" ht="26.25" x14ac:dyDescent="0.25">
      <c r="A72" s="20" t="s">
        <v>27</v>
      </c>
      <c r="B72" s="20" t="s">
        <v>28</v>
      </c>
      <c r="C72" s="20" t="s">
        <v>197</v>
      </c>
      <c r="D72" s="20" t="s">
        <v>30</v>
      </c>
      <c r="E72" s="20" t="s">
        <v>31</v>
      </c>
      <c r="F72" s="20" t="s">
        <v>8</v>
      </c>
    </row>
    <row r="73" spans="1:6" ht="45" x14ac:dyDescent="0.25">
      <c r="A73" s="21" t="s">
        <v>332</v>
      </c>
      <c r="B73" s="21" t="s">
        <v>333</v>
      </c>
      <c r="C73" s="21">
        <v>52</v>
      </c>
      <c r="D73" s="21" t="s">
        <v>34</v>
      </c>
      <c r="E73" s="21">
        <v>109.74</v>
      </c>
      <c r="F73" s="21">
        <f t="shared" ref="F73:F117" si="1">C73*E73</f>
        <v>5706.48</v>
      </c>
    </row>
    <row r="74" spans="1:6" ht="30" x14ac:dyDescent="0.25">
      <c r="A74" s="21" t="s">
        <v>334</v>
      </c>
      <c r="B74" s="21" t="s">
        <v>335</v>
      </c>
      <c r="C74" s="21">
        <v>856</v>
      </c>
      <c r="D74" s="21"/>
      <c r="E74" s="21">
        <f>9*1.18</f>
        <v>10.62</v>
      </c>
      <c r="F74" s="21">
        <f t="shared" si="1"/>
        <v>9090.7199999999993</v>
      </c>
    </row>
    <row r="75" spans="1:6" ht="30" x14ac:dyDescent="0.25">
      <c r="A75" s="21" t="s">
        <v>336</v>
      </c>
      <c r="B75" s="21" t="s">
        <v>337</v>
      </c>
      <c r="C75" s="21">
        <v>852</v>
      </c>
      <c r="D75" s="21" t="s">
        <v>34</v>
      </c>
      <c r="E75" s="21">
        <v>62.492800000000003</v>
      </c>
      <c r="F75" s="21">
        <f t="shared" si="1"/>
        <v>53243.865600000005</v>
      </c>
    </row>
    <row r="76" spans="1:6" ht="30" x14ac:dyDescent="0.25">
      <c r="A76" s="21" t="s">
        <v>338</v>
      </c>
      <c r="B76" s="21" t="s">
        <v>339</v>
      </c>
      <c r="C76" s="21">
        <v>1142</v>
      </c>
      <c r="D76" s="21" t="s">
        <v>340</v>
      </c>
      <c r="E76" s="21">
        <v>253.64099999999999</v>
      </c>
      <c r="F76" s="21">
        <f t="shared" si="1"/>
        <v>289658.022</v>
      </c>
    </row>
    <row r="77" spans="1:6" ht="30" x14ac:dyDescent="0.25">
      <c r="A77" s="21" t="s">
        <v>341</v>
      </c>
      <c r="B77" s="21" t="s">
        <v>342</v>
      </c>
      <c r="C77" s="21">
        <v>69</v>
      </c>
      <c r="D77" s="21" t="s">
        <v>34</v>
      </c>
      <c r="E77" s="21">
        <v>72.989999999999995</v>
      </c>
      <c r="F77" s="21">
        <f t="shared" si="1"/>
        <v>5036.3099999999995</v>
      </c>
    </row>
    <row r="78" spans="1:6" ht="30" x14ac:dyDescent="0.25">
      <c r="A78" s="21" t="s">
        <v>343</v>
      </c>
      <c r="B78" s="21" t="s">
        <v>344</v>
      </c>
      <c r="C78" s="21">
        <v>35</v>
      </c>
      <c r="D78" s="21" t="s">
        <v>34</v>
      </c>
      <c r="E78" s="21">
        <v>65.725999999999999</v>
      </c>
      <c r="F78" s="21">
        <f t="shared" si="1"/>
        <v>2300.41</v>
      </c>
    </row>
    <row r="79" spans="1:6" ht="75" x14ac:dyDescent="0.25">
      <c r="A79" s="21" t="s">
        <v>345</v>
      </c>
      <c r="B79" s="21" t="s">
        <v>346</v>
      </c>
      <c r="C79" s="21">
        <v>281</v>
      </c>
      <c r="D79" s="21" t="s">
        <v>34</v>
      </c>
      <c r="E79" s="21">
        <v>76.7</v>
      </c>
      <c r="F79" s="21">
        <f t="shared" si="1"/>
        <v>21552.7</v>
      </c>
    </row>
    <row r="80" spans="1:6" ht="75" x14ac:dyDescent="0.25">
      <c r="A80" s="21" t="s">
        <v>347</v>
      </c>
      <c r="B80" s="21" t="s">
        <v>348</v>
      </c>
      <c r="C80" s="21">
        <v>970</v>
      </c>
      <c r="D80" s="21" t="s">
        <v>34</v>
      </c>
      <c r="E80" s="21">
        <v>38.078600000000002</v>
      </c>
      <c r="F80" s="21">
        <f t="shared" si="1"/>
        <v>36936.241999999998</v>
      </c>
    </row>
    <row r="81" spans="1:6" ht="45" x14ac:dyDescent="0.25">
      <c r="A81" s="21" t="s">
        <v>349</v>
      </c>
      <c r="B81" s="21" t="s">
        <v>350</v>
      </c>
      <c r="C81" s="21">
        <v>1221</v>
      </c>
      <c r="D81" s="21"/>
      <c r="E81" s="21">
        <f>54*1.18</f>
        <v>63.72</v>
      </c>
      <c r="F81" s="21">
        <f t="shared" si="1"/>
        <v>77802.12</v>
      </c>
    </row>
    <row r="82" spans="1:6" ht="45" x14ac:dyDescent="0.25">
      <c r="A82" s="21" t="s">
        <v>351</v>
      </c>
      <c r="B82" s="21" t="s">
        <v>352</v>
      </c>
      <c r="C82" s="21">
        <v>8</v>
      </c>
      <c r="D82" s="21" t="s">
        <v>34</v>
      </c>
      <c r="E82" s="21">
        <v>3186</v>
      </c>
      <c r="F82" s="21">
        <f t="shared" si="1"/>
        <v>25488</v>
      </c>
    </row>
    <row r="83" spans="1:6" ht="30" x14ac:dyDescent="0.25">
      <c r="A83" s="21" t="s">
        <v>353</v>
      </c>
      <c r="B83" s="21" t="s">
        <v>354</v>
      </c>
      <c r="C83" s="21">
        <v>84</v>
      </c>
      <c r="D83" s="21" t="s">
        <v>34</v>
      </c>
      <c r="E83" s="21">
        <v>175.52500000000001</v>
      </c>
      <c r="F83" s="21">
        <f t="shared" si="1"/>
        <v>14744.1</v>
      </c>
    </row>
    <row r="84" spans="1:6" ht="30" x14ac:dyDescent="0.25">
      <c r="A84" s="21" t="s">
        <v>355</v>
      </c>
      <c r="B84" s="21" t="s">
        <v>356</v>
      </c>
      <c r="C84" s="21">
        <v>600</v>
      </c>
      <c r="D84" s="21" t="s">
        <v>34</v>
      </c>
      <c r="E84" s="21">
        <v>312.7</v>
      </c>
      <c r="F84" s="21">
        <f t="shared" si="1"/>
        <v>187620</v>
      </c>
    </row>
    <row r="85" spans="1:6" ht="30" x14ac:dyDescent="0.25">
      <c r="A85" s="21" t="s">
        <v>361</v>
      </c>
      <c r="B85" s="21" t="s">
        <v>362</v>
      </c>
      <c r="C85" s="21">
        <v>6720</v>
      </c>
      <c r="D85" s="21" t="s">
        <v>43</v>
      </c>
      <c r="E85" s="21">
        <v>35.222999999999999</v>
      </c>
      <c r="F85" s="21">
        <f t="shared" si="1"/>
        <v>236698.56</v>
      </c>
    </row>
    <row r="86" spans="1:6" ht="60" x14ac:dyDescent="0.25">
      <c r="A86" s="21" t="s">
        <v>363</v>
      </c>
      <c r="B86" s="21" t="s">
        <v>364</v>
      </c>
      <c r="C86" s="21">
        <v>88</v>
      </c>
      <c r="D86" s="21" t="s">
        <v>34</v>
      </c>
      <c r="E86" s="21">
        <v>950</v>
      </c>
      <c r="F86" s="21">
        <f t="shared" si="1"/>
        <v>83600</v>
      </c>
    </row>
    <row r="87" spans="1:6" ht="45" x14ac:dyDescent="0.25">
      <c r="A87" s="21" t="s">
        <v>365</v>
      </c>
      <c r="B87" s="21" t="s">
        <v>366</v>
      </c>
      <c r="C87" s="21">
        <v>96</v>
      </c>
      <c r="D87" s="21" t="s">
        <v>34</v>
      </c>
      <c r="E87" s="21">
        <v>693.84</v>
      </c>
      <c r="F87" s="21">
        <f t="shared" si="1"/>
        <v>66608.639999999999</v>
      </c>
    </row>
    <row r="88" spans="1:6" ht="45" x14ac:dyDescent="0.25">
      <c r="A88" s="21" t="s">
        <v>369</v>
      </c>
      <c r="B88" s="21" t="s">
        <v>370</v>
      </c>
      <c r="C88" s="21">
        <v>15</v>
      </c>
      <c r="D88" s="21"/>
      <c r="E88" s="21">
        <v>18880</v>
      </c>
      <c r="F88" s="21">
        <f t="shared" si="1"/>
        <v>283200</v>
      </c>
    </row>
    <row r="89" spans="1:6" ht="30" x14ac:dyDescent="0.25">
      <c r="A89" s="21" t="s">
        <v>371</v>
      </c>
      <c r="B89" s="21" t="s">
        <v>372</v>
      </c>
      <c r="C89" s="21">
        <v>787</v>
      </c>
      <c r="D89" s="21" t="s">
        <v>34</v>
      </c>
      <c r="E89" s="21">
        <v>82.6</v>
      </c>
      <c r="F89" s="21">
        <f t="shared" si="1"/>
        <v>65006.2</v>
      </c>
    </row>
    <row r="90" spans="1:6" ht="60" x14ac:dyDescent="0.25">
      <c r="A90" s="21" t="s">
        <v>373</v>
      </c>
      <c r="B90" s="21" t="s">
        <v>374</v>
      </c>
      <c r="C90" s="21">
        <v>4865</v>
      </c>
      <c r="D90" s="21" t="s">
        <v>34</v>
      </c>
      <c r="E90" s="21">
        <v>59</v>
      </c>
      <c r="F90" s="21">
        <f t="shared" si="1"/>
        <v>287035</v>
      </c>
    </row>
    <row r="91" spans="1:6" ht="45" x14ac:dyDescent="0.25">
      <c r="A91" s="21" t="s">
        <v>375</v>
      </c>
      <c r="B91" s="21" t="s">
        <v>376</v>
      </c>
      <c r="C91" s="21">
        <v>4541</v>
      </c>
      <c r="D91" s="21" t="s">
        <v>183</v>
      </c>
      <c r="E91" s="21">
        <v>26.55</v>
      </c>
      <c r="F91" s="21">
        <f t="shared" si="1"/>
        <v>120563.55</v>
      </c>
    </row>
    <row r="92" spans="1:6" ht="45" x14ac:dyDescent="0.25">
      <c r="A92" s="21" t="s">
        <v>377</v>
      </c>
      <c r="B92" s="21" t="s">
        <v>378</v>
      </c>
      <c r="C92" s="21">
        <v>4227</v>
      </c>
      <c r="D92" s="21" t="s">
        <v>379</v>
      </c>
      <c r="E92" s="21">
        <v>26.55</v>
      </c>
      <c r="F92" s="21">
        <f t="shared" si="1"/>
        <v>112226.85</v>
      </c>
    </row>
    <row r="93" spans="1:6" ht="60" x14ac:dyDescent="0.25">
      <c r="A93" s="21" t="s">
        <v>380</v>
      </c>
      <c r="B93" s="21" t="s">
        <v>381</v>
      </c>
      <c r="C93" s="21">
        <v>3483</v>
      </c>
      <c r="D93" s="21" t="s">
        <v>382</v>
      </c>
      <c r="E93" s="21">
        <v>26.55</v>
      </c>
      <c r="F93" s="21">
        <f t="shared" si="1"/>
        <v>92473.650000000009</v>
      </c>
    </row>
    <row r="94" spans="1:6" ht="45" x14ac:dyDescent="0.25">
      <c r="A94" s="21" t="s">
        <v>383</v>
      </c>
      <c r="B94" s="21" t="s">
        <v>384</v>
      </c>
      <c r="C94" s="21">
        <v>60</v>
      </c>
      <c r="D94" s="21" t="s">
        <v>34</v>
      </c>
      <c r="E94" s="21">
        <v>187</v>
      </c>
      <c r="F94" s="21">
        <f t="shared" si="1"/>
        <v>11220</v>
      </c>
    </row>
    <row r="95" spans="1:6" ht="30" x14ac:dyDescent="0.25">
      <c r="A95" s="21" t="s">
        <v>440</v>
      </c>
      <c r="B95" s="21" t="s">
        <v>385</v>
      </c>
      <c r="C95" s="21">
        <v>204</v>
      </c>
      <c r="D95" s="21" t="s">
        <v>34</v>
      </c>
      <c r="E95" s="21">
        <f>169.8*1.18</f>
        <v>200.364</v>
      </c>
      <c r="F95" s="21">
        <f t="shared" si="1"/>
        <v>40874.256000000001</v>
      </c>
    </row>
    <row r="96" spans="1:6" ht="45" x14ac:dyDescent="0.25">
      <c r="A96" s="21" t="s">
        <v>441</v>
      </c>
      <c r="B96" s="21" t="s">
        <v>442</v>
      </c>
      <c r="C96" s="21">
        <v>85</v>
      </c>
      <c r="D96" s="21" t="s">
        <v>34</v>
      </c>
      <c r="E96" s="21">
        <v>106.2</v>
      </c>
      <c r="F96" s="21">
        <f t="shared" si="1"/>
        <v>9027</v>
      </c>
    </row>
    <row r="97" spans="1:6" ht="60" x14ac:dyDescent="0.25">
      <c r="A97" s="21" t="s">
        <v>386</v>
      </c>
      <c r="B97" s="21" t="s">
        <v>387</v>
      </c>
      <c r="C97" s="21">
        <v>321</v>
      </c>
      <c r="D97" s="21" t="s">
        <v>327</v>
      </c>
      <c r="E97" s="21">
        <v>168.268</v>
      </c>
      <c r="F97" s="21">
        <f t="shared" si="1"/>
        <v>54014.027999999998</v>
      </c>
    </row>
    <row r="98" spans="1:6" ht="30" x14ac:dyDescent="0.25">
      <c r="A98" s="21" t="s">
        <v>388</v>
      </c>
      <c r="B98" s="21" t="s">
        <v>389</v>
      </c>
      <c r="C98" s="21">
        <v>6346</v>
      </c>
      <c r="D98" s="21" t="s">
        <v>34</v>
      </c>
      <c r="E98" s="21">
        <v>38.078600000000002</v>
      </c>
      <c r="F98" s="21">
        <f t="shared" si="1"/>
        <v>241646.79560000001</v>
      </c>
    </row>
    <row r="99" spans="1:6" ht="30" x14ac:dyDescent="0.25">
      <c r="A99" s="2" t="s">
        <v>443</v>
      </c>
      <c r="B99" s="2" t="s">
        <v>444</v>
      </c>
      <c r="C99" s="21">
        <v>60</v>
      </c>
      <c r="D99" s="21" t="s">
        <v>34</v>
      </c>
      <c r="E99" s="21">
        <v>93.33</v>
      </c>
      <c r="F99" s="21">
        <f t="shared" si="1"/>
        <v>5599.8</v>
      </c>
    </row>
    <row r="100" spans="1:6" ht="90" x14ac:dyDescent="0.25">
      <c r="A100" s="21" t="s">
        <v>390</v>
      </c>
      <c r="B100" s="21" t="s">
        <v>391</v>
      </c>
      <c r="C100" s="21">
        <v>223</v>
      </c>
      <c r="D100" s="21" t="s">
        <v>34</v>
      </c>
      <c r="E100" s="21">
        <v>123.9</v>
      </c>
      <c r="F100" s="21">
        <f t="shared" si="1"/>
        <v>27629.7</v>
      </c>
    </row>
    <row r="101" spans="1:6" ht="45" x14ac:dyDescent="0.25">
      <c r="A101" s="21" t="s">
        <v>392</v>
      </c>
      <c r="B101" s="21" t="s">
        <v>393</v>
      </c>
      <c r="C101" s="21">
        <v>351</v>
      </c>
      <c r="D101" s="21" t="s">
        <v>34</v>
      </c>
      <c r="E101" s="21">
        <v>120</v>
      </c>
      <c r="F101" s="21">
        <f t="shared" si="1"/>
        <v>42120</v>
      </c>
    </row>
    <row r="102" spans="1:6" ht="45" x14ac:dyDescent="0.25">
      <c r="A102" s="21" t="s">
        <v>394</v>
      </c>
      <c r="B102" s="21" t="s">
        <v>395</v>
      </c>
      <c r="C102" s="21">
        <v>108</v>
      </c>
      <c r="D102" s="21" t="s">
        <v>34</v>
      </c>
      <c r="E102" s="21">
        <v>108</v>
      </c>
      <c r="F102" s="21">
        <f t="shared" si="1"/>
        <v>11664</v>
      </c>
    </row>
    <row r="103" spans="1:6" ht="75" x14ac:dyDescent="0.25">
      <c r="A103" s="21" t="s">
        <v>396</v>
      </c>
      <c r="B103" s="21" t="s">
        <v>397</v>
      </c>
      <c r="C103" s="21">
        <v>164</v>
      </c>
      <c r="D103" s="21" t="s">
        <v>34</v>
      </c>
      <c r="E103" s="21">
        <v>253.7</v>
      </c>
      <c r="F103" s="21">
        <f t="shared" si="1"/>
        <v>41606.799999999996</v>
      </c>
    </row>
    <row r="104" spans="1:6" ht="30" x14ac:dyDescent="0.25">
      <c r="A104" s="21" t="s">
        <v>398</v>
      </c>
      <c r="B104" s="21" t="s">
        <v>399</v>
      </c>
      <c r="C104" s="21">
        <v>89</v>
      </c>
      <c r="D104" s="21" t="s">
        <v>34</v>
      </c>
      <c r="E104" s="21">
        <v>56.64</v>
      </c>
      <c r="F104" s="21">
        <f t="shared" si="1"/>
        <v>5040.96</v>
      </c>
    </row>
    <row r="105" spans="1:6" ht="30" x14ac:dyDescent="0.25">
      <c r="A105" s="21" t="s">
        <v>400</v>
      </c>
      <c r="B105" s="21" t="s">
        <v>401</v>
      </c>
      <c r="C105" s="21">
        <v>8</v>
      </c>
      <c r="D105" s="21" t="s">
        <v>327</v>
      </c>
      <c r="E105" s="21">
        <v>129.80000000000001</v>
      </c>
      <c r="F105" s="21">
        <f t="shared" si="1"/>
        <v>1038.4000000000001</v>
      </c>
    </row>
    <row r="106" spans="1:6" ht="45" x14ac:dyDescent="0.25">
      <c r="A106" s="21" t="s">
        <v>402</v>
      </c>
      <c r="B106" s="21" t="s">
        <v>403</v>
      </c>
      <c r="C106" s="21">
        <v>150</v>
      </c>
      <c r="D106" s="21" t="s">
        <v>34</v>
      </c>
      <c r="E106" s="21">
        <v>255.55260000000001</v>
      </c>
      <c r="F106" s="21">
        <f t="shared" si="1"/>
        <v>38332.89</v>
      </c>
    </row>
    <row r="107" spans="1:6" ht="75" x14ac:dyDescent="0.25">
      <c r="A107" s="21" t="s">
        <v>404</v>
      </c>
      <c r="B107" s="21" t="s">
        <v>405</v>
      </c>
      <c r="C107" s="21">
        <v>11</v>
      </c>
      <c r="D107" s="21" t="s">
        <v>92</v>
      </c>
      <c r="E107" s="21">
        <v>442.5</v>
      </c>
      <c r="F107" s="21">
        <f t="shared" si="1"/>
        <v>4867.5</v>
      </c>
    </row>
    <row r="108" spans="1:6" ht="30" x14ac:dyDescent="0.25">
      <c r="A108" s="21" t="s">
        <v>406</v>
      </c>
      <c r="B108" s="21" t="s">
        <v>407</v>
      </c>
      <c r="C108" s="21">
        <v>72</v>
      </c>
      <c r="D108" s="21" t="s">
        <v>408</v>
      </c>
      <c r="E108" s="21">
        <v>393.82</v>
      </c>
      <c r="F108" s="21">
        <f t="shared" si="1"/>
        <v>28355.040000000001</v>
      </c>
    </row>
    <row r="109" spans="1:6" ht="30" x14ac:dyDescent="0.25">
      <c r="A109" s="21" t="s">
        <v>411</v>
      </c>
      <c r="B109" s="21" t="s">
        <v>412</v>
      </c>
      <c r="C109" s="21">
        <v>6</v>
      </c>
      <c r="D109" s="21" t="s">
        <v>34</v>
      </c>
      <c r="E109" s="21">
        <v>33.99</v>
      </c>
      <c r="F109" s="21">
        <f t="shared" si="1"/>
        <v>203.94</v>
      </c>
    </row>
    <row r="110" spans="1:6" ht="45" x14ac:dyDescent="0.25">
      <c r="A110" s="21" t="s">
        <v>413</v>
      </c>
      <c r="B110" s="21" t="s">
        <v>414</v>
      </c>
      <c r="C110" s="21">
        <v>40</v>
      </c>
      <c r="D110" s="21" t="s">
        <v>34</v>
      </c>
      <c r="E110" s="21">
        <v>578.20000000000005</v>
      </c>
      <c r="F110" s="21">
        <f t="shared" si="1"/>
        <v>23128</v>
      </c>
    </row>
    <row r="111" spans="1:6" ht="75" x14ac:dyDescent="0.25">
      <c r="A111" s="21" t="s">
        <v>419</v>
      </c>
      <c r="B111" s="21" t="s">
        <v>420</v>
      </c>
      <c r="C111" s="21">
        <v>1</v>
      </c>
      <c r="D111" s="21" t="s">
        <v>298</v>
      </c>
      <c r="E111" s="21">
        <v>1</v>
      </c>
      <c r="F111" s="21">
        <f t="shared" si="1"/>
        <v>1</v>
      </c>
    </row>
    <row r="112" spans="1:6" ht="30" x14ac:dyDescent="0.25">
      <c r="A112" s="21" t="s">
        <v>423</v>
      </c>
      <c r="B112" s="21" t="s">
        <v>424</v>
      </c>
      <c r="C112" s="21">
        <v>973</v>
      </c>
      <c r="D112" s="21" t="s">
        <v>34</v>
      </c>
      <c r="E112" s="21">
        <v>175.053</v>
      </c>
      <c r="F112" s="21">
        <f t="shared" si="1"/>
        <v>170326.56899999999</v>
      </c>
    </row>
    <row r="113" spans="1:6" ht="30" x14ac:dyDescent="0.25">
      <c r="A113" s="21" t="s">
        <v>425</v>
      </c>
      <c r="B113" s="21" t="s">
        <v>426</v>
      </c>
      <c r="C113" s="21">
        <v>146</v>
      </c>
      <c r="D113" s="21" t="s">
        <v>327</v>
      </c>
      <c r="E113" s="21">
        <v>265.00439999999998</v>
      </c>
      <c r="F113" s="21">
        <f t="shared" si="1"/>
        <v>38690.642399999997</v>
      </c>
    </row>
    <row r="114" spans="1:6" ht="30" x14ac:dyDescent="0.25">
      <c r="A114" s="21" t="s">
        <v>427</v>
      </c>
      <c r="B114" s="21" t="s">
        <v>428</v>
      </c>
      <c r="C114" s="21">
        <v>186</v>
      </c>
      <c r="D114" s="21" t="s">
        <v>34</v>
      </c>
      <c r="E114" s="21">
        <v>89</v>
      </c>
      <c r="F114" s="21">
        <f t="shared" si="1"/>
        <v>16554</v>
      </c>
    </row>
    <row r="115" spans="1:6" ht="30" x14ac:dyDescent="0.25">
      <c r="A115" s="21" t="s">
        <v>429</v>
      </c>
      <c r="B115" s="21" t="s">
        <v>430</v>
      </c>
      <c r="C115" s="21">
        <v>98</v>
      </c>
      <c r="D115" s="21" t="s">
        <v>34</v>
      </c>
      <c r="E115" s="21">
        <v>42</v>
      </c>
      <c r="F115" s="21">
        <f t="shared" si="1"/>
        <v>4116</v>
      </c>
    </row>
    <row r="116" spans="1:6" ht="45" x14ac:dyDescent="0.25">
      <c r="A116" s="21" t="s">
        <v>436</v>
      </c>
      <c r="B116" s="21" t="s">
        <v>437</v>
      </c>
      <c r="C116" s="21">
        <v>495</v>
      </c>
      <c r="D116" s="21" t="s">
        <v>34</v>
      </c>
      <c r="E116" s="21">
        <v>1</v>
      </c>
      <c r="F116" s="21">
        <f t="shared" si="1"/>
        <v>495</v>
      </c>
    </row>
    <row r="117" spans="1:6" ht="75" x14ac:dyDescent="0.25">
      <c r="A117" s="21" t="s">
        <v>438</v>
      </c>
      <c r="B117" s="21" t="s">
        <v>439</v>
      </c>
      <c r="C117" s="21">
        <v>10</v>
      </c>
      <c r="D117" s="21" t="s">
        <v>34</v>
      </c>
      <c r="E117" s="21">
        <v>1</v>
      </c>
      <c r="F117" s="21">
        <f t="shared" si="1"/>
        <v>10</v>
      </c>
    </row>
    <row r="118" spans="1:6" x14ac:dyDescent="0.25">
      <c r="A118" s="2"/>
      <c r="B118" s="2"/>
      <c r="C118" s="2"/>
      <c r="D118" s="2"/>
      <c r="E118" s="2"/>
      <c r="F118" s="22">
        <f>SUM(F73:F117)</f>
        <v>2893153.7405999992</v>
      </c>
    </row>
    <row r="121" spans="1:6" x14ac:dyDescent="0.25">
      <c r="A121" s="2"/>
      <c r="B121" s="2"/>
      <c r="C121" s="2"/>
      <c r="D121" s="2"/>
      <c r="E121" s="2"/>
      <c r="F121" s="34"/>
    </row>
    <row r="122" spans="1:6" ht="15.75" x14ac:dyDescent="0.25">
      <c r="A122" s="17" t="s">
        <v>24</v>
      </c>
      <c r="B122" s="17"/>
      <c r="C122" s="17"/>
      <c r="D122" s="17"/>
      <c r="E122" s="17"/>
      <c r="F122" s="17"/>
    </row>
    <row r="123" spans="1:6" ht="15.75" x14ac:dyDescent="0.25">
      <c r="A123" s="17" t="s">
        <v>1</v>
      </c>
      <c r="B123" s="17"/>
      <c r="C123" s="17"/>
      <c r="D123" s="17"/>
      <c r="E123" s="17"/>
      <c r="F123" s="17"/>
    </row>
    <row r="124" spans="1:6" ht="15.75" x14ac:dyDescent="0.25">
      <c r="A124" s="17" t="s">
        <v>25</v>
      </c>
      <c r="B124" s="17"/>
      <c r="C124" s="17"/>
      <c r="D124" s="17"/>
      <c r="E124" s="17"/>
      <c r="F124" s="17"/>
    </row>
    <row r="125" spans="1:6" ht="15.75" x14ac:dyDescent="0.25">
      <c r="A125" s="35" t="s">
        <v>277</v>
      </c>
      <c r="B125" s="35"/>
      <c r="C125" s="35"/>
      <c r="D125" s="35"/>
      <c r="E125" s="35"/>
      <c r="F125" s="35"/>
    </row>
    <row r="126" spans="1:6" ht="15.75" x14ac:dyDescent="0.25">
      <c r="A126" s="19" t="s">
        <v>324</v>
      </c>
      <c r="B126" s="19"/>
      <c r="C126" s="19"/>
      <c r="D126" s="19"/>
      <c r="E126" s="19"/>
      <c r="F126" s="19"/>
    </row>
    <row r="127" spans="1:6" ht="30" x14ac:dyDescent="0.25">
      <c r="A127" s="20" t="s">
        <v>27</v>
      </c>
      <c r="B127" s="20" t="s">
        <v>28</v>
      </c>
      <c r="C127" s="36" t="s">
        <v>445</v>
      </c>
      <c r="D127" s="20" t="s">
        <v>30</v>
      </c>
      <c r="E127" s="20" t="s">
        <v>31</v>
      </c>
      <c r="F127" s="37" t="s">
        <v>8</v>
      </c>
    </row>
    <row r="128" spans="1:6" ht="30" x14ac:dyDescent="0.25">
      <c r="A128" s="21" t="s">
        <v>446</v>
      </c>
      <c r="B128" s="21" t="s">
        <v>335</v>
      </c>
      <c r="C128" s="21">
        <v>859</v>
      </c>
      <c r="D128" s="21" t="s">
        <v>34</v>
      </c>
      <c r="E128" s="21">
        <v>10.62</v>
      </c>
      <c r="F128" s="38">
        <f t="shared" ref="F128:F173" si="2">C128*E128</f>
        <v>9122.58</v>
      </c>
    </row>
    <row r="129" spans="1:6" ht="30" x14ac:dyDescent="0.25">
      <c r="A129" s="21" t="s">
        <v>336</v>
      </c>
      <c r="B129" s="21" t="s">
        <v>337</v>
      </c>
      <c r="C129" s="21">
        <v>197</v>
      </c>
      <c r="D129" s="21" t="s">
        <v>34</v>
      </c>
      <c r="E129" s="21">
        <v>62.492800000000003</v>
      </c>
      <c r="F129" s="38">
        <f t="shared" si="2"/>
        <v>12311.081600000001</v>
      </c>
    </row>
    <row r="130" spans="1:6" ht="30" x14ac:dyDescent="0.25">
      <c r="A130" s="21" t="s">
        <v>338</v>
      </c>
      <c r="B130" s="21" t="s">
        <v>339</v>
      </c>
      <c r="C130" s="21">
        <v>1126</v>
      </c>
      <c r="D130" s="21" t="s">
        <v>340</v>
      </c>
      <c r="E130" s="21">
        <v>253.64099999999999</v>
      </c>
      <c r="F130" s="38">
        <f t="shared" si="2"/>
        <v>285599.766</v>
      </c>
    </row>
    <row r="131" spans="1:6" ht="30" x14ac:dyDescent="0.25">
      <c r="A131" s="21" t="s">
        <v>341</v>
      </c>
      <c r="B131" s="21" t="s">
        <v>342</v>
      </c>
      <c r="C131" s="21">
        <v>69</v>
      </c>
      <c r="D131" s="21" t="s">
        <v>34</v>
      </c>
      <c r="E131" s="21">
        <v>72.989999999999995</v>
      </c>
      <c r="F131" s="38">
        <f t="shared" si="2"/>
        <v>5036.3099999999995</v>
      </c>
    </row>
    <row r="132" spans="1:6" ht="75" x14ac:dyDescent="0.25">
      <c r="A132" s="21" t="s">
        <v>345</v>
      </c>
      <c r="B132" s="21" t="s">
        <v>346</v>
      </c>
      <c r="C132" s="32">
        <v>2053</v>
      </c>
      <c r="D132" s="21" t="s">
        <v>34</v>
      </c>
      <c r="E132" s="21">
        <v>31.494199999999999</v>
      </c>
      <c r="F132" s="38">
        <f t="shared" si="2"/>
        <v>64657.592599999996</v>
      </c>
    </row>
    <row r="133" spans="1:6" ht="75" x14ac:dyDescent="0.25">
      <c r="A133" s="21" t="s">
        <v>347</v>
      </c>
      <c r="B133" s="21" t="s">
        <v>348</v>
      </c>
      <c r="C133" s="21">
        <v>579</v>
      </c>
      <c r="D133" s="21" t="s">
        <v>34</v>
      </c>
      <c r="E133" s="21">
        <v>38.078600000000002</v>
      </c>
      <c r="F133" s="38">
        <f t="shared" si="2"/>
        <v>22047.509400000003</v>
      </c>
    </row>
    <row r="134" spans="1:6" ht="45" x14ac:dyDescent="0.25">
      <c r="A134" s="21" t="s">
        <v>349</v>
      </c>
      <c r="B134" s="21" t="s">
        <v>350</v>
      </c>
      <c r="C134" s="21">
        <v>946</v>
      </c>
      <c r="D134" s="21" t="s">
        <v>34</v>
      </c>
      <c r="E134" s="21">
        <v>63.72</v>
      </c>
      <c r="F134" s="38">
        <f t="shared" si="2"/>
        <v>60279.119999999995</v>
      </c>
    </row>
    <row r="135" spans="1:6" ht="30" x14ac:dyDescent="0.25">
      <c r="A135" s="21" t="s">
        <v>447</v>
      </c>
      <c r="B135" s="21" t="s">
        <v>448</v>
      </c>
      <c r="C135" s="21">
        <v>70</v>
      </c>
      <c r="D135" s="21" t="s">
        <v>34</v>
      </c>
      <c r="E135" s="21">
        <v>93.609399999999994</v>
      </c>
      <c r="F135" s="38">
        <f t="shared" si="2"/>
        <v>6552.6579999999994</v>
      </c>
    </row>
    <row r="136" spans="1:6" ht="45" x14ac:dyDescent="0.25">
      <c r="A136" s="21" t="s">
        <v>449</v>
      </c>
      <c r="B136" s="21" t="s">
        <v>450</v>
      </c>
      <c r="C136" s="21">
        <v>446</v>
      </c>
      <c r="D136" s="21" t="s">
        <v>34</v>
      </c>
      <c r="E136" s="21">
        <v>65.442800000000005</v>
      </c>
      <c r="F136" s="38">
        <f t="shared" si="2"/>
        <v>29187.488800000003</v>
      </c>
    </row>
    <row r="137" spans="1:6" ht="45" x14ac:dyDescent="0.25">
      <c r="A137" s="21" t="s">
        <v>351</v>
      </c>
      <c r="B137" s="21" t="s">
        <v>352</v>
      </c>
      <c r="C137" s="21">
        <v>2</v>
      </c>
      <c r="D137" s="21" t="s">
        <v>34</v>
      </c>
      <c r="E137" s="21">
        <v>3186</v>
      </c>
      <c r="F137" s="38">
        <f t="shared" si="2"/>
        <v>6372</v>
      </c>
    </row>
    <row r="138" spans="1:6" ht="30" x14ac:dyDescent="0.25">
      <c r="A138" s="21" t="s">
        <v>353</v>
      </c>
      <c r="B138" s="21" t="s">
        <v>354</v>
      </c>
      <c r="C138" s="21">
        <v>3</v>
      </c>
      <c r="D138" s="21" t="s">
        <v>34</v>
      </c>
      <c r="E138" s="21">
        <v>175.52500000000001</v>
      </c>
      <c r="F138" s="38">
        <f t="shared" si="2"/>
        <v>526.57500000000005</v>
      </c>
    </row>
    <row r="139" spans="1:6" ht="30" x14ac:dyDescent="0.25">
      <c r="A139" s="21" t="s">
        <v>355</v>
      </c>
      <c r="B139" s="21" t="s">
        <v>356</v>
      </c>
      <c r="C139" s="21">
        <v>36</v>
      </c>
      <c r="D139" s="21" t="s">
        <v>34</v>
      </c>
      <c r="E139" s="21">
        <v>82.6</v>
      </c>
      <c r="F139" s="38">
        <f t="shared" si="2"/>
        <v>2973.6</v>
      </c>
    </row>
    <row r="140" spans="1:6" ht="30" x14ac:dyDescent="0.25">
      <c r="A140" s="21" t="s">
        <v>361</v>
      </c>
      <c r="B140" s="21" t="s">
        <v>362</v>
      </c>
      <c r="C140" s="21">
        <v>5340</v>
      </c>
      <c r="D140" s="21" t="s">
        <v>43</v>
      </c>
      <c r="E140" s="21">
        <v>35.222999999999999</v>
      </c>
      <c r="F140" s="38">
        <f t="shared" si="2"/>
        <v>188090.82</v>
      </c>
    </row>
    <row r="141" spans="1:6" ht="60" x14ac:dyDescent="0.25">
      <c r="A141" s="21" t="s">
        <v>363</v>
      </c>
      <c r="B141" s="21" t="s">
        <v>364</v>
      </c>
      <c r="C141" s="21">
        <v>39</v>
      </c>
      <c r="D141" s="21" t="s">
        <v>34</v>
      </c>
      <c r="E141" s="21">
        <v>950</v>
      </c>
      <c r="F141" s="38">
        <f t="shared" si="2"/>
        <v>37050</v>
      </c>
    </row>
    <row r="142" spans="1:6" ht="45" x14ac:dyDescent="0.25">
      <c r="A142" s="21" t="s">
        <v>365</v>
      </c>
      <c r="B142" s="21" t="s">
        <v>366</v>
      </c>
      <c r="C142" s="21">
        <v>49</v>
      </c>
      <c r="D142" s="21" t="s">
        <v>34</v>
      </c>
      <c r="E142" s="21">
        <v>693.84</v>
      </c>
      <c r="F142" s="38">
        <f t="shared" si="2"/>
        <v>33998.160000000003</v>
      </c>
    </row>
    <row r="143" spans="1:6" ht="30" x14ac:dyDescent="0.25">
      <c r="A143" s="21" t="s">
        <v>371</v>
      </c>
      <c r="B143" s="21" t="s">
        <v>372</v>
      </c>
      <c r="C143" s="21">
        <v>372</v>
      </c>
      <c r="D143" s="21" t="s">
        <v>34</v>
      </c>
      <c r="E143" s="21">
        <v>82.6</v>
      </c>
      <c r="F143" s="38">
        <f t="shared" si="2"/>
        <v>30727.199999999997</v>
      </c>
    </row>
    <row r="144" spans="1:6" ht="60" x14ac:dyDescent="0.25">
      <c r="A144" s="21" t="s">
        <v>373</v>
      </c>
      <c r="B144" s="21" t="s">
        <v>374</v>
      </c>
      <c r="C144" s="21">
        <v>4845</v>
      </c>
      <c r="D144" s="21" t="s">
        <v>34</v>
      </c>
      <c r="E144" s="21">
        <v>59</v>
      </c>
      <c r="F144" s="38">
        <f t="shared" si="2"/>
        <v>285855</v>
      </c>
    </row>
    <row r="145" spans="1:6" ht="45" x14ac:dyDescent="0.25">
      <c r="A145" s="21" t="s">
        <v>375</v>
      </c>
      <c r="B145" s="21" t="s">
        <v>376</v>
      </c>
      <c r="C145" s="21">
        <v>4015</v>
      </c>
      <c r="D145" s="21" t="s">
        <v>183</v>
      </c>
      <c r="E145" s="21">
        <v>26.55</v>
      </c>
      <c r="F145" s="38">
        <f t="shared" si="2"/>
        <v>106598.25</v>
      </c>
    </row>
    <row r="146" spans="1:6" ht="45" x14ac:dyDescent="0.25">
      <c r="A146" s="21" t="s">
        <v>377</v>
      </c>
      <c r="B146" s="21" t="s">
        <v>378</v>
      </c>
      <c r="C146" s="21">
        <v>3727</v>
      </c>
      <c r="D146" s="21" t="s">
        <v>379</v>
      </c>
      <c r="E146" s="21">
        <v>26.55</v>
      </c>
      <c r="F146" s="38">
        <f t="shared" si="2"/>
        <v>98951.85</v>
      </c>
    </row>
    <row r="147" spans="1:6" ht="60" x14ac:dyDescent="0.25">
      <c r="A147" s="21" t="s">
        <v>380</v>
      </c>
      <c r="B147" s="21" t="s">
        <v>381</v>
      </c>
      <c r="C147" s="21">
        <v>3183</v>
      </c>
      <c r="D147" s="21" t="s">
        <v>382</v>
      </c>
      <c r="E147" s="21">
        <v>26.55</v>
      </c>
      <c r="F147" s="38">
        <f t="shared" si="2"/>
        <v>84508.650000000009</v>
      </c>
    </row>
    <row r="148" spans="1:6" ht="45" x14ac:dyDescent="0.25">
      <c r="A148" s="21" t="s">
        <v>383</v>
      </c>
      <c r="B148" s="21" t="s">
        <v>384</v>
      </c>
      <c r="C148" s="21">
        <v>34</v>
      </c>
      <c r="D148" s="21" t="s">
        <v>34</v>
      </c>
      <c r="E148" s="21">
        <v>187</v>
      </c>
      <c r="F148" s="38">
        <f t="shared" si="2"/>
        <v>6358</v>
      </c>
    </row>
    <row r="149" spans="1:6" ht="60" x14ac:dyDescent="0.25">
      <c r="A149" s="21" t="s">
        <v>451</v>
      </c>
      <c r="B149" s="21" t="s">
        <v>452</v>
      </c>
      <c r="C149" s="21">
        <v>98</v>
      </c>
      <c r="D149" s="21" t="s">
        <v>34</v>
      </c>
      <c r="E149" s="21">
        <v>135.00380000000001</v>
      </c>
      <c r="F149" s="38">
        <f t="shared" si="2"/>
        <v>13230.372400000002</v>
      </c>
    </row>
    <row r="150" spans="1:6" ht="60" x14ac:dyDescent="0.25">
      <c r="A150" s="21" t="s">
        <v>453</v>
      </c>
      <c r="B150" s="21" t="s">
        <v>454</v>
      </c>
      <c r="C150" s="21">
        <v>9</v>
      </c>
      <c r="D150" s="21" t="s">
        <v>34</v>
      </c>
      <c r="E150" s="21">
        <v>405</v>
      </c>
      <c r="F150" s="38">
        <f t="shared" si="2"/>
        <v>3645</v>
      </c>
    </row>
    <row r="151" spans="1:6" ht="60" x14ac:dyDescent="0.25">
      <c r="A151" s="21" t="s">
        <v>413</v>
      </c>
      <c r="B151" s="21" t="s">
        <v>455</v>
      </c>
      <c r="C151" s="21">
        <v>114</v>
      </c>
      <c r="D151" s="21" t="s">
        <v>34</v>
      </c>
      <c r="E151" s="21">
        <v>200.364</v>
      </c>
      <c r="F151" s="38">
        <f t="shared" si="2"/>
        <v>22841.495999999999</v>
      </c>
    </row>
    <row r="152" spans="1:6" ht="45" x14ac:dyDescent="0.25">
      <c r="A152" s="21" t="s">
        <v>441</v>
      </c>
      <c r="B152" s="21" t="s">
        <v>456</v>
      </c>
      <c r="C152" s="21">
        <v>1</v>
      </c>
      <c r="D152" s="21" t="s">
        <v>34</v>
      </c>
      <c r="E152" s="21">
        <v>106.2</v>
      </c>
      <c r="F152" s="38">
        <f t="shared" si="2"/>
        <v>106.2</v>
      </c>
    </row>
    <row r="153" spans="1:6" ht="60" x14ac:dyDescent="0.25">
      <c r="A153" s="21" t="s">
        <v>386</v>
      </c>
      <c r="B153" s="21" t="s">
        <v>387</v>
      </c>
      <c r="C153" s="21">
        <v>198</v>
      </c>
      <c r="D153" s="21" t="s">
        <v>327</v>
      </c>
      <c r="E153" s="21">
        <v>168.268</v>
      </c>
      <c r="F153" s="38">
        <f t="shared" si="2"/>
        <v>33317.063999999998</v>
      </c>
    </row>
    <row r="154" spans="1:6" ht="30" x14ac:dyDescent="0.25">
      <c r="A154" s="21" t="s">
        <v>388</v>
      </c>
      <c r="B154" s="21" t="s">
        <v>389</v>
      </c>
      <c r="C154" s="21">
        <v>5243</v>
      </c>
      <c r="D154" s="21" t="s">
        <v>34</v>
      </c>
      <c r="E154" s="21">
        <v>38.078600000000002</v>
      </c>
      <c r="F154" s="38">
        <f t="shared" si="2"/>
        <v>199646.0998</v>
      </c>
    </row>
    <row r="155" spans="1:6" ht="45" x14ac:dyDescent="0.25">
      <c r="A155" s="21" t="s">
        <v>392</v>
      </c>
      <c r="B155" s="21" t="s">
        <v>393</v>
      </c>
      <c r="C155" s="21">
        <v>239</v>
      </c>
      <c r="D155" s="21" t="s">
        <v>34</v>
      </c>
      <c r="E155" s="21">
        <v>120</v>
      </c>
      <c r="F155" s="38">
        <f t="shared" si="2"/>
        <v>28680</v>
      </c>
    </row>
    <row r="156" spans="1:6" ht="45" x14ac:dyDescent="0.25">
      <c r="A156" s="21" t="s">
        <v>394</v>
      </c>
      <c r="B156" s="21" t="s">
        <v>395</v>
      </c>
      <c r="C156" s="21">
        <v>108</v>
      </c>
      <c r="D156" s="21" t="s">
        <v>34</v>
      </c>
      <c r="E156" s="21">
        <v>108</v>
      </c>
      <c r="F156" s="38">
        <f t="shared" si="2"/>
        <v>11664</v>
      </c>
    </row>
    <row r="157" spans="1:6" ht="75" x14ac:dyDescent="0.25">
      <c r="A157" s="21" t="s">
        <v>396</v>
      </c>
      <c r="B157" s="21" t="s">
        <v>397</v>
      </c>
      <c r="C157" s="21">
        <v>168</v>
      </c>
      <c r="D157" s="21" t="s">
        <v>34</v>
      </c>
      <c r="E157" s="21">
        <v>253.7</v>
      </c>
      <c r="F157" s="38">
        <f t="shared" si="2"/>
        <v>42621.599999999999</v>
      </c>
    </row>
    <row r="158" spans="1:6" ht="30" x14ac:dyDescent="0.25">
      <c r="A158" s="21" t="s">
        <v>398</v>
      </c>
      <c r="B158" s="21" t="s">
        <v>399</v>
      </c>
      <c r="C158" s="21">
        <v>121</v>
      </c>
      <c r="D158" s="21" t="s">
        <v>34</v>
      </c>
      <c r="E158" s="21">
        <v>56.64</v>
      </c>
      <c r="F158" s="38">
        <f t="shared" si="2"/>
        <v>6853.4400000000005</v>
      </c>
    </row>
    <row r="159" spans="1:6" ht="30" x14ac:dyDescent="0.25">
      <c r="A159" s="21" t="s">
        <v>400</v>
      </c>
      <c r="B159" s="21" t="s">
        <v>401</v>
      </c>
      <c r="C159" s="21">
        <v>320</v>
      </c>
      <c r="D159" s="21" t="s">
        <v>327</v>
      </c>
      <c r="E159" s="21">
        <v>129.80000000000001</v>
      </c>
      <c r="F159" s="38">
        <f t="shared" si="2"/>
        <v>41536</v>
      </c>
    </row>
    <row r="160" spans="1:6" ht="30" x14ac:dyDescent="0.25">
      <c r="A160" s="21" t="s">
        <v>457</v>
      </c>
      <c r="B160" s="21" t="s">
        <v>458</v>
      </c>
      <c r="C160" s="21">
        <v>99</v>
      </c>
      <c r="D160" s="21" t="s">
        <v>34</v>
      </c>
      <c r="E160" s="21">
        <v>225</v>
      </c>
      <c r="F160" s="38">
        <f t="shared" si="2"/>
        <v>22275</v>
      </c>
    </row>
    <row r="161" spans="1:6" ht="45" x14ac:dyDescent="0.25">
      <c r="A161" s="21" t="s">
        <v>402</v>
      </c>
      <c r="B161" s="21" t="s">
        <v>403</v>
      </c>
      <c r="C161" s="21">
        <v>264</v>
      </c>
      <c r="D161" s="21" t="s">
        <v>34</v>
      </c>
      <c r="E161" s="21">
        <v>92.04</v>
      </c>
      <c r="F161" s="38">
        <f t="shared" si="2"/>
        <v>24298.560000000001</v>
      </c>
    </row>
    <row r="162" spans="1:6" ht="75" x14ac:dyDescent="0.25">
      <c r="A162" s="21" t="s">
        <v>404</v>
      </c>
      <c r="B162" s="21" t="s">
        <v>405</v>
      </c>
      <c r="C162" s="21">
        <v>8</v>
      </c>
      <c r="D162" s="21" t="s">
        <v>92</v>
      </c>
      <c r="E162" s="21">
        <v>442.5</v>
      </c>
      <c r="F162" s="38">
        <f t="shared" si="2"/>
        <v>3540</v>
      </c>
    </row>
    <row r="163" spans="1:6" ht="45" x14ac:dyDescent="0.25">
      <c r="A163" s="21" t="s">
        <v>459</v>
      </c>
      <c r="B163" s="21" t="s">
        <v>460</v>
      </c>
      <c r="C163" s="21">
        <v>3568</v>
      </c>
      <c r="D163" s="21" t="s">
        <v>34</v>
      </c>
      <c r="E163" s="21">
        <v>91.53</v>
      </c>
      <c r="F163" s="38">
        <f t="shared" si="2"/>
        <v>326579.03999999998</v>
      </c>
    </row>
    <row r="164" spans="1:6" ht="75" x14ac:dyDescent="0.25">
      <c r="A164" s="21" t="s">
        <v>409</v>
      </c>
      <c r="B164" s="21" t="s">
        <v>410</v>
      </c>
      <c r="C164" s="21">
        <v>2739</v>
      </c>
      <c r="D164" s="21" t="s">
        <v>34</v>
      </c>
      <c r="E164" s="21">
        <v>99.15</v>
      </c>
      <c r="F164" s="38">
        <f t="shared" si="2"/>
        <v>271571.85000000003</v>
      </c>
    </row>
    <row r="165" spans="1:6" ht="30" x14ac:dyDescent="0.25">
      <c r="A165" s="21" t="s">
        <v>461</v>
      </c>
      <c r="B165" s="21" t="s">
        <v>462</v>
      </c>
      <c r="C165" s="21">
        <v>1356</v>
      </c>
      <c r="D165" s="21" t="s">
        <v>34</v>
      </c>
      <c r="E165" s="21">
        <v>31.494199999999999</v>
      </c>
      <c r="F165" s="38">
        <f t="shared" si="2"/>
        <v>42706.135199999997</v>
      </c>
    </row>
    <row r="166" spans="1:6" ht="30" x14ac:dyDescent="0.25">
      <c r="A166" s="21" t="s">
        <v>463</v>
      </c>
      <c r="B166" s="21" t="s">
        <v>464</v>
      </c>
      <c r="C166" s="21">
        <v>33</v>
      </c>
      <c r="D166" s="21" t="s">
        <v>34</v>
      </c>
      <c r="E166" s="21">
        <v>682.27</v>
      </c>
      <c r="F166" s="38">
        <f t="shared" si="2"/>
        <v>22514.91</v>
      </c>
    </row>
    <row r="167" spans="1:6" ht="30" x14ac:dyDescent="0.25">
      <c r="A167" s="21" t="s">
        <v>423</v>
      </c>
      <c r="B167" s="21" t="s">
        <v>424</v>
      </c>
      <c r="C167" s="21">
        <v>902</v>
      </c>
      <c r="D167" s="21" t="s">
        <v>34</v>
      </c>
      <c r="E167" s="21">
        <v>130.28380000000001</v>
      </c>
      <c r="F167" s="38">
        <f t="shared" si="2"/>
        <v>117515.98760000001</v>
      </c>
    </row>
    <row r="168" spans="1:6" ht="30" x14ac:dyDescent="0.25">
      <c r="A168" s="21" t="s">
        <v>427</v>
      </c>
      <c r="B168" s="21" t="s">
        <v>428</v>
      </c>
      <c r="C168" s="21">
        <v>144</v>
      </c>
      <c r="D168" s="21" t="s">
        <v>34</v>
      </c>
      <c r="E168" s="21">
        <v>89</v>
      </c>
      <c r="F168" s="38">
        <f t="shared" si="2"/>
        <v>12816</v>
      </c>
    </row>
    <row r="169" spans="1:6" ht="30" x14ac:dyDescent="0.25">
      <c r="A169" s="21" t="s">
        <v>429</v>
      </c>
      <c r="B169" s="21" t="s">
        <v>430</v>
      </c>
      <c r="C169" s="21">
        <v>93</v>
      </c>
      <c r="D169" s="21" t="s">
        <v>34</v>
      </c>
      <c r="E169" s="21">
        <v>42</v>
      </c>
      <c r="F169" s="38">
        <f t="shared" si="2"/>
        <v>3906</v>
      </c>
    </row>
    <row r="170" spans="1:6" ht="30" x14ac:dyDescent="0.25">
      <c r="A170" s="21" t="s">
        <v>465</v>
      </c>
      <c r="B170" s="21" t="s">
        <v>466</v>
      </c>
      <c r="C170" s="21">
        <v>1374</v>
      </c>
      <c r="D170" s="21" t="s">
        <v>34</v>
      </c>
      <c r="E170" s="21">
        <v>68.994600000000005</v>
      </c>
      <c r="F170" s="38">
        <f t="shared" si="2"/>
        <v>94798.580400000006</v>
      </c>
    </row>
    <row r="171" spans="1:6" ht="45" x14ac:dyDescent="0.25">
      <c r="A171" s="21" t="s">
        <v>436</v>
      </c>
      <c r="B171" s="21" t="s">
        <v>437</v>
      </c>
      <c r="C171" s="21">
        <v>441</v>
      </c>
      <c r="D171" s="21" t="s">
        <v>34</v>
      </c>
      <c r="E171" s="21">
        <v>1</v>
      </c>
      <c r="F171" s="38">
        <f t="shared" si="2"/>
        <v>441</v>
      </c>
    </row>
    <row r="172" spans="1:6" ht="75" x14ac:dyDescent="0.25">
      <c r="A172" s="21" t="s">
        <v>438</v>
      </c>
      <c r="B172" s="21" t="s">
        <v>439</v>
      </c>
      <c r="C172" s="21">
        <v>10</v>
      </c>
      <c r="D172" s="21" t="s">
        <v>34</v>
      </c>
      <c r="E172" s="21">
        <v>1</v>
      </c>
      <c r="F172" s="38">
        <f t="shared" si="2"/>
        <v>10</v>
      </c>
    </row>
    <row r="173" spans="1:6" ht="45" x14ac:dyDescent="0.25">
      <c r="A173" s="21" t="s">
        <v>467</v>
      </c>
      <c r="B173" s="21" t="s">
        <v>468</v>
      </c>
      <c r="C173" s="21">
        <v>30</v>
      </c>
      <c r="D173" s="21" t="s">
        <v>34</v>
      </c>
      <c r="E173" s="21">
        <v>85.7624</v>
      </c>
      <c r="F173" s="38">
        <f t="shared" si="2"/>
        <v>2572.8719999999998</v>
      </c>
    </row>
    <row r="174" spans="1:6" x14ac:dyDescent="0.25">
      <c r="A174" s="2"/>
      <c r="B174" s="2"/>
      <c r="C174" s="2"/>
      <c r="D174" s="2"/>
      <c r="E174" s="2"/>
      <c r="F174" s="33">
        <f>SUM(F128:F173)</f>
        <v>2726491.4188000001</v>
      </c>
    </row>
    <row r="177" spans="1:3" x14ac:dyDescent="0.25">
      <c r="A177" t="s">
        <v>2140</v>
      </c>
      <c r="B177" s="51">
        <v>44842</v>
      </c>
      <c r="C177" t="s">
        <v>2141</v>
      </c>
    </row>
  </sheetData>
  <customSheetViews>
    <customSheetView guid="{9F631BAD-A2BA-4E1A-BC1A-5D15FE911CF9}" showPageBreaks="1" view="pageLayout">
      <selection activeCell="A4" sqref="A4:F4"/>
      <pageMargins left="0.7" right="0.7" top="0.75" bottom="0.75" header="0.3" footer="0.3"/>
      <pageSetup paperSize="9" orientation="portrait" horizontalDpi="4294967295" verticalDpi="4294967295" r:id="rId1"/>
    </customSheetView>
  </customSheetViews>
  <mergeCells count="15">
    <mergeCell ref="A124:F124"/>
    <mergeCell ref="A125:F125"/>
    <mergeCell ref="A126:F126"/>
    <mergeCell ref="A68:F68"/>
    <mergeCell ref="A69:F69"/>
    <mergeCell ref="A70:F70"/>
    <mergeCell ref="A71:F71"/>
    <mergeCell ref="A122:F122"/>
    <mergeCell ref="A123:F123"/>
    <mergeCell ref="A2:F2"/>
    <mergeCell ref="A3:F3"/>
    <mergeCell ref="A4:F4"/>
    <mergeCell ref="A5:F5"/>
    <mergeCell ref="A6:F6"/>
    <mergeCell ref="A67:F67"/>
  </mergeCell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8"/>
  <sheetViews>
    <sheetView view="pageLayout" topLeftCell="A559" zoomScaleNormal="100" workbookViewId="0">
      <selection activeCell="E568" sqref="E568"/>
    </sheetView>
  </sheetViews>
  <sheetFormatPr baseColWidth="10" defaultRowHeight="15" x14ac:dyDescent="0.25"/>
  <cols>
    <col min="1" max="1" width="14.42578125" style="55" customWidth="1"/>
    <col min="2" max="2" width="26.42578125" style="55" customWidth="1"/>
    <col min="3" max="3" width="5.7109375" style="55" customWidth="1"/>
    <col min="4" max="4" width="10.140625" style="55" customWidth="1"/>
    <col min="5" max="5" width="11.42578125" style="55"/>
    <col min="6" max="6" width="17.140625" style="55" bestFit="1" customWidth="1"/>
  </cols>
  <sheetData>
    <row r="1" spans="1:6" x14ac:dyDescent="0.25">
      <c r="A1" s="2"/>
      <c r="B1" s="2"/>
      <c r="C1" s="2"/>
      <c r="D1" s="2"/>
      <c r="E1" s="2"/>
      <c r="F1" s="2"/>
    </row>
    <row r="2" spans="1:6" ht="15.75" x14ac:dyDescent="0.25">
      <c r="A2" s="17" t="s">
        <v>24</v>
      </c>
      <c r="B2" s="17"/>
      <c r="C2" s="17"/>
      <c r="D2" s="17"/>
      <c r="E2" s="17"/>
      <c r="F2" s="17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7" t="s">
        <v>25</v>
      </c>
      <c r="B4" s="17"/>
      <c r="C4" s="17"/>
      <c r="D4" s="17"/>
      <c r="E4" s="17"/>
      <c r="F4" s="17"/>
    </row>
    <row r="5" spans="1:6" ht="18.75" x14ac:dyDescent="0.3">
      <c r="A5" s="18" t="s">
        <v>4</v>
      </c>
      <c r="B5" s="18"/>
      <c r="C5" s="18"/>
      <c r="D5" s="18"/>
      <c r="E5" s="18"/>
      <c r="F5" s="18"/>
    </row>
    <row r="6" spans="1:6" ht="18.75" x14ac:dyDescent="0.3">
      <c r="A6" s="39" t="s">
        <v>469</v>
      </c>
      <c r="B6" s="39"/>
      <c r="C6" s="39"/>
      <c r="D6" s="39"/>
      <c r="E6" s="39"/>
      <c r="F6" s="39"/>
    </row>
    <row r="7" spans="1:6" ht="75" x14ac:dyDescent="0.25">
      <c r="A7" s="20" t="s">
        <v>27</v>
      </c>
      <c r="B7" s="20" t="s">
        <v>28</v>
      </c>
      <c r="C7" s="36" t="s">
        <v>29</v>
      </c>
      <c r="D7" s="20" t="s">
        <v>30</v>
      </c>
      <c r="E7" s="20" t="s">
        <v>31</v>
      </c>
      <c r="F7" s="20" t="s">
        <v>8</v>
      </c>
    </row>
    <row r="8" spans="1:6" x14ac:dyDescent="0.25">
      <c r="A8" s="21" t="s">
        <v>470</v>
      </c>
      <c r="B8" s="21" t="s">
        <v>471</v>
      </c>
      <c r="C8" s="21">
        <v>9</v>
      </c>
      <c r="D8" s="21" t="s">
        <v>34</v>
      </c>
      <c r="E8" s="21">
        <v>23897.064999999999</v>
      </c>
      <c r="F8" s="21">
        <f t="shared" ref="F8:F71" si="0">C8*E8</f>
        <v>215073.58499999999</v>
      </c>
    </row>
    <row r="9" spans="1:6" ht="45" x14ac:dyDescent="0.25">
      <c r="A9" s="21" t="s">
        <v>472</v>
      </c>
      <c r="B9" s="21" t="s">
        <v>473</v>
      </c>
      <c r="C9" s="21">
        <v>249</v>
      </c>
      <c r="D9" s="21" t="s">
        <v>34</v>
      </c>
      <c r="E9" s="21">
        <v>25.96</v>
      </c>
      <c r="F9" s="21">
        <f t="shared" si="0"/>
        <v>6464.04</v>
      </c>
    </row>
    <row r="10" spans="1:6" ht="45" x14ac:dyDescent="0.25">
      <c r="A10" s="21" t="s">
        <v>474</v>
      </c>
      <c r="B10" s="21" t="s">
        <v>475</v>
      </c>
      <c r="C10" s="21">
        <v>9681</v>
      </c>
      <c r="D10" s="21" t="s">
        <v>34</v>
      </c>
      <c r="E10" s="21">
        <v>13.01</v>
      </c>
      <c r="F10" s="21">
        <f t="shared" si="0"/>
        <v>125949.81</v>
      </c>
    </row>
    <row r="11" spans="1:6" ht="30" x14ac:dyDescent="0.25">
      <c r="A11" s="21" t="s">
        <v>476</v>
      </c>
      <c r="B11" s="21" t="s">
        <v>477</v>
      </c>
      <c r="C11" s="21">
        <v>3872</v>
      </c>
      <c r="D11" s="21" t="s">
        <v>34</v>
      </c>
      <c r="E11" s="21">
        <v>43</v>
      </c>
      <c r="F11" s="21">
        <f t="shared" si="0"/>
        <v>166496</v>
      </c>
    </row>
    <row r="12" spans="1:6" x14ac:dyDescent="0.25">
      <c r="A12" s="21" t="s">
        <v>478</v>
      </c>
      <c r="B12" s="21" t="s">
        <v>479</v>
      </c>
      <c r="C12" s="21">
        <v>26</v>
      </c>
      <c r="D12" s="21" t="s">
        <v>34</v>
      </c>
      <c r="E12" s="21">
        <v>26</v>
      </c>
      <c r="F12" s="21">
        <f t="shared" si="0"/>
        <v>676</v>
      </c>
    </row>
    <row r="13" spans="1:6" x14ac:dyDescent="0.25">
      <c r="A13" s="21" t="s">
        <v>480</v>
      </c>
      <c r="B13" s="21" t="s">
        <v>481</v>
      </c>
      <c r="C13" s="21">
        <v>10</v>
      </c>
      <c r="D13" s="21" t="s">
        <v>34</v>
      </c>
      <c r="E13" s="21">
        <v>215.94</v>
      </c>
      <c r="F13" s="21">
        <f t="shared" si="0"/>
        <v>2159.4</v>
      </c>
    </row>
    <row r="14" spans="1:6" x14ac:dyDescent="0.25">
      <c r="A14" s="21" t="s">
        <v>482</v>
      </c>
      <c r="B14" s="21" t="s">
        <v>483</v>
      </c>
      <c r="C14" s="21">
        <v>92</v>
      </c>
      <c r="D14" s="21" t="s">
        <v>34</v>
      </c>
      <c r="E14" s="21">
        <v>295</v>
      </c>
      <c r="F14" s="21">
        <f t="shared" si="0"/>
        <v>27140</v>
      </c>
    </row>
    <row r="15" spans="1:6" x14ac:dyDescent="0.25">
      <c r="A15" s="21" t="s">
        <v>484</v>
      </c>
      <c r="B15" s="21" t="s">
        <v>485</v>
      </c>
      <c r="C15" s="21">
        <v>17</v>
      </c>
      <c r="D15" s="21" t="s">
        <v>34</v>
      </c>
      <c r="E15" s="21">
        <v>295</v>
      </c>
      <c r="F15" s="21">
        <f t="shared" si="0"/>
        <v>5015</v>
      </c>
    </row>
    <row r="16" spans="1:6" x14ac:dyDescent="0.25">
      <c r="A16" s="21" t="s">
        <v>486</v>
      </c>
      <c r="B16" s="21" t="s">
        <v>487</v>
      </c>
      <c r="C16" s="21">
        <v>173</v>
      </c>
      <c r="D16" s="21" t="s">
        <v>34</v>
      </c>
      <c r="E16" s="21">
        <v>295</v>
      </c>
      <c r="F16" s="21">
        <f t="shared" si="0"/>
        <v>51035</v>
      </c>
    </row>
    <row r="17" spans="1:6" x14ac:dyDescent="0.25">
      <c r="A17" s="21" t="s">
        <v>488</v>
      </c>
      <c r="B17" s="21" t="s">
        <v>489</v>
      </c>
      <c r="C17" s="21">
        <v>492</v>
      </c>
      <c r="D17" s="21" t="s">
        <v>34</v>
      </c>
      <c r="E17" s="21">
        <v>100.3</v>
      </c>
      <c r="F17" s="21">
        <f t="shared" si="0"/>
        <v>49347.6</v>
      </c>
    </row>
    <row r="18" spans="1:6" x14ac:dyDescent="0.25">
      <c r="A18" s="21" t="s">
        <v>490</v>
      </c>
      <c r="B18" s="21" t="s">
        <v>491</v>
      </c>
      <c r="C18" s="21">
        <v>144</v>
      </c>
      <c r="D18" s="21" t="s">
        <v>34</v>
      </c>
      <c r="E18" s="21">
        <v>150.99279999999999</v>
      </c>
      <c r="F18" s="21">
        <f t="shared" si="0"/>
        <v>21742.963199999998</v>
      </c>
    </row>
    <row r="19" spans="1:6" x14ac:dyDescent="0.25">
      <c r="A19" s="21" t="s">
        <v>492</v>
      </c>
      <c r="B19" s="21" t="s">
        <v>493</v>
      </c>
      <c r="C19" s="21">
        <v>468</v>
      </c>
      <c r="D19" s="21" t="s">
        <v>34</v>
      </c>
      <c r="E19" s="21">
        <v>132.16</v>
      </c>
      <c r="F19" s="21">
        <f t="shared" si="0"/>
        <v>61850.879999999997</v>
      </c>
    </row>
    <row r="20" spans="1:6" x14ac:dyDescent="0.25">
      <c r="A20" s="21" t="s">
        <v>494</v>
      </c>
      <c r="B20" s="21" t="s">
        <v>495</v>
      </c>
      <c r="C20" s="21">
        <v>38</v>
      </c>
      <c r="D20" s="21" t="s">
        <v>34</v>
      </c>
      <c r="E20" s="21">
        <v>182.9</v>
      </c>
      <c r="F20" s="21">
        <f t="shared" si="0"/>
        <v>6950.2</v>
      </c>
    </row>
    <row r="21" spans="1:6" x14ac:dyDescent="0.25">
      <c r="A21" s="21" t="s">
        <v>496</v>
      </c>
      <c r="B21" s="21" t="s">
        <v>497</v>
      </c>
      <c r="C21" s="21">
        <v>1</v>
      </c>
      <c r="D21" s="21" t="s">
        <v>34</v>
      </c>
      <c r="E21" s="21">
        <v>1416</v>
      </c>
      <c r="F21" s="21">
        <f t="shared" si="0"/>
        <v>1416</v>
      </c>
    </row>
    <row r="22" spans="1:6" ht="30" x14ac:dyDescent="0.25">
      <c r="A22" s="21" t="s">
        <v>498</v>
      </c>
      <c r="B22" s="21" t="s">
        <v>499</v>
      </c>
      <c r="C22" s="21">
        <v>14</v>
      </c>
      <c r="D22" s="21" t="s">
        <v>34</v>
      </c>
      <c r="E22" s="21">
        <v>531</v>
      </c>
      <c r="F22" s="21">
        <f t="shared" si="0"/>
        <v>7434</v>
      </c>
    </row>
    <row r="23" spans="1:6" x14ac:dyDescent="0.25">
      <c r="A23" s="21" t="s">
        <v>500</v>
      </c>
      <c r="B23" s="21" t="s">
        <v>501</v>
      </c>
      <c r="C23" s="21">
        <v>4155</v>
      </c>
      <c r="D23" s="21" t="s">
        <v>34</v>
      </c>
      <c r="E23" s="21">
        <v>30.68</v>
      </c>
      <c r="F23" s="21">
        <f t="shared" si="0"/>
        <v>127475.4</v>
      </c>
    </row>
    <row r="24" spans="1:6" x14ac:dyDescent="0.25">
      <c r="A24" s="21" t="s">
        <v>502</v>
      </c>
      <c r="B24" s="21" t="s">
        <v>503</v>
      </c>
      <c r="C24" s="21">
        <v>4</v>
      </c>
      <c r="D24" s="21" t="s">
        <v>34</v>
      </c>
      <c r="E24" s="21">
        <v>750</v>
      </c>
      <c r="F24" s="21">
        <f t="shared" si="0"/>
        <v>3000</v>
      </c>
    </row>
    <row r="25" spans="1:6" x14ac:dyDescent="0.25">
      <c r="A25" s="21" t="s">
        <v>504</v>
      </c>
      <c r="B25" s="21" t="s">
        <v>505</v>
      </c>
      <c r="C25" s="21">
        <v>4</v>
      </c>
      <c r="D25" s="21" t="s">
        <v>34</v>
      </c>
      <c r="E25" s="21">
        <v>50</v>
      </c>
      <c r="F25" s="21">
        <f t="shared" si="0"/>
        <v>200</v>
      </c>
    </row>
    <row r="26" spans="1:6" x14ac:dyDescent="0.25">
      <c r="A26" s="21" t="s">
        <v>506</v>
      </c>
      <c r="B26" s="21" t="s">
        <v>507</v>
      </c>
      <c r="C26" s="21">
        <v>303</v>
      </c>
      <c r="D26" s="21" t="s">
        <v>34</v>
      </c>
      <c r="E26" s="21">
        <v>15</v>
      </c>
      <c r="F26" s="21">
        <f t="shared" si="0"/>
        <v>4545</v>
      </c>
    </row>
    <row r="27" spans="1:6" x14ac:dyDescent="0.25">
      <c r="A27" s="21" t="s">
        <v>508</v>
      </c>
      <c r="B27" s="21" t="s">
        <v>509</v>
      </c>
      <c r="C27" s="21">
        <v>253</v>
      </c>
      <c r="D27" s="21" t="s">
        <v>34</v>
      </c>
      <c r="E27" s="21">
        <v>22.59</v>
      </c>
      <c r="F27" s="21">
        <f t="shared" si="0"/>
        <v>5715.2699999999995</v>
      </c>
    </row>
    <row r="28" spans="1:6" ht="30" x14ac:dyDescent="0.25">
      <c r="A28" s="21" t="s">
        <v>510</v>
      </c>
      <c r="B28" s="21" t="s">
        <v>511</v>
      </c>
      <c r="C28" s="21">
        <v>161</v>
      </c>
      <c r="D28" s="21" t="s">
        <v>34</v>
      </c>
      <c r="E28" s="21">
        <v>20.440000000000001</v>
      </c>
      <c r="F28" s="21">
        <f t="shared" si="0"/>
        <v>3290.84</v>
      </c>
    </row>
    <row r="29" spans="1:6" ht="30" x14ac:dyDescent="0.25">
      <c r="A29" s="21" t="s">
        <v>512</v>
      </c>
      <c r="B29" s="21" t="s">
        <v>513</v>
      </c>
      <c r="C29" s="21">
        <v>98</v>
      </c>
      <c r="D29" s="21" t="s">
        <v>34</v>
      </c>
      <c r="E29" s="21">
        <v>210.39400000000001</v>
      </c>
      <c r="F29" s="21">
        <f t="shared" si="0"/>
        <v>20618.612000000001</v>
      </c>
    </row>
    <row r="30" spans="1:6" ht="30" x14ac:dyDescent="0.25">
      <c r="A30" s="21" t="s">
        <v>514</v>
      </c>
      <c r="B30" s="21" t="s">
        <v>515</v>
      </c>
      <c r="C30" s="21">
        <v>68</v>
      </c>
      <c r="D30" s="21" t="s">
        <v>34</v>
      </c>
      <c r="E30" s="21">
        <v>64.900000000000006</v>
      </c>
      <c r="F30" s="21">
        <f t="shared" si="0"/>
        <v>4413.2000000000007</v>
      </c>
    </row>
    <row r="31" spans="1:6" x14ac:dyDescent="0.25">
      <c r="A31" s="21" t="s">
        <v>516</v>
      </c>
      <c r="B31" s="21" t="s">
        <v>517</v>
      </c>
      <c r="C31" s="21">
        <v>7</v>
      </c>
      <c r="D31" s="21" t="s">
        <v>34</v>
      </c>
      <c r="E31" s="21">
        <v>215</v>
      </c>
      <c r="F31" s="21">
        <f t="shared" si="0"/>
        <v>1505</v>
      </c>
    </row>
    <row r="32" spans="1:6" ht="30" x14ac:dyDescent="0.25">
      <c r="A32" s="21" t="s">
        <v>518</v>
      </c>
      <c r="B32" s="21" t="s">
        <v>519</v>
      </c>
      <c r="C32" s="21">
        <v>42</v>
      </c>
      <c r="D32" s="21" t="s">
        <v>34</v>
      </c>
      <c r="E32" s="21">
        <v>93</v>
      </c>
      <c r="F32" s="21">
        <f t="shared" si="0"/>
        <v>3906</v>
      </c>
    </row>
    <row r="33" spans="1:6" ht="30" x14ac:dyDescent="0.25">
      <c r="A33" s="21" t="s">
        <v>520</v>
      </c>
      <c r="B33" s="21" t="s">
        <v>521</v>
      </c>
      <c r="C33" s="21">
        <v>38</v>
      </c>
      <c r="D33" s="21" t="s">
        <v>34</v>
      </c>
      <c r="E33" s="21">
        <v>23.6</v>
      </c>
      <c r="F33" s="21">
        <f t="shared" si="0"/>
        <v>896.80000000000007</v>
      </c>
    </row>
    <row r="34" spans="1:6" x14ac:dyDescent="0.25">
      <c r="A34" s="21" t="s">
        <v>522</v>
      </c>
      <c r="B34" s="21" t="s">
        <v>523</v>
      </c>
      <c r="C34" s="21">
        <v>4</v>
      </c>
      <c r="D34" s="21" t="s">
        <v>34</v>
      </c>
      <c r="E34" s="21">
        <v>6395.6</v>
      </c>
      <c r="F34" s="21">
        <f t="shared" si="0"/>
        <v>25582.400000000001</v>
      </c>
    </row>
    <row r="35" spans="1:6" x14ac:dyDescent="0.25">
      <c r="A35" s="21" t="s">
        <v>524</v>
      </c>
      <c r="B35" s="21" t="s">
        <v>525</v>
      </c>
      <c r="C35" s="21">
        <v>288</v>
      </c>
      <c r="D35" s="21" t="s">
        <v>34</v>
      </c>
      <c r="E35" s="21">
        <v>3.4220000000000002</v>
      </c>
      <c r="F35" s="21">
        <f t="shared" si="0"/>
        <v>985.53600000000006</v>
      </c>
    </row>
    <row r="36" spans="1:6" ht="30" x14ac:dyDescent="0.25">
      <c r="A36" s="21" t="s">
        <v>526</v>
      </c>
      <c r="B36" s="21" t="s">
        <v>527</v>
      </c>
      <c r="C36" s="21">
        <v>70</v>
      </c>
      <c r="D36" s="21" t="s">
        <v>34</v>
      </c>
      <c r="E36" s="21">
        <v>2.36</v>
      </c>
      <c r="F36" s="21">
        <f t="shared" si="0"/>
        <v>165.2</v>
      </c>
    </row>
    <row r="37" spans="1:6" ht="30" x14ac:dyDescent="0.25">
      <c r="A37" s="21" t="s">
        <v>528</v>
      </c>
      <c r="B37" s="21" t="s">
        <v>529</v>
      </c>
      <c r="C37" s="21">
        <v>464</v>
      </c>
      <c r="D37" s="21" t="s">
        <v>530</v>
      </c>
      <c r="E37" s="21">
        <v>34.22</v>
      </c>
      <c r="F37" s="21">
        <f t="shared" si="0"/>
        <v>15878.08</v>
      </c>
    </row>
    <row r="38" spans="1:6" ht="30" x14ac:dyDescent="0.25">
      <c r="A38" s="21" t="s">
        <v>531</v>
      </c>
      <c r="B38" s="21" t="s">
        <v>532</v>
      </c>
      <c r="C38" s="21">
        <v>310</v>
      </c>
      <c r="D38" s="21" t="s">
        <v>34</v>
      </c>
      <c r="E38" s="21">
        <v>20.059999999999999</v>
      </c>
      <c r="F38" s="21">
        <f t="shared" si="0"/>
        <v>6218.5999999999995</v>
      </c>
    </row>
    <row r="39" spans="1:6" ht="45" x14ac:dyDescent="0.25">
      <c r="A39" s="21" t="s">
        <v>533</v>
      </c>
      <c r="B39" s="21" t="s">
        <v>534</v>
      </c>
      <c r="C39" s="21">
        <v>20</v>
      </c>
      <c r="D39" s="21" t="s">
        <v>34</v>
      </c>
      <c r="E39" s="21">
        <v>53.005600000000001</v>
      </c>
      <c r="F39" s="21">
        <f t="shared" si="0"/>
        <v>1060.1120000000001</v>
      </c>
    </row>
    <row r="40" spans="1:6" x14ac:dyDescent="0.25">
      <c r="A40" s="21" t="s">
        <v>535</v>
      </c>
      <c r="B40" s="21" t="s">
        <v>536</v>
      </c>
      <c r="C40" s="21">
        <v>19</v>
      </c>
      <c r="D40" s="21" t="s">
        <v>34</v>
      </c>
      <c r="E40" s="21">
        <v>21.83</v>
      </c>
      <c r="F40" s="21">
        <f t="shared" si="0"/>
        <v>414.77</v>
      </c>
    </row>
    <row r="41" spans="1:6" x14ac:dyDescent="0.25">
      <c r="A41" s="21" t="s">
        <v>537</v>
      </c>
      <c r="B41" s="21" t="s">
        <v>538</v>
      </c>
      <c r="C41" s="21">
        <v>391</v>
      </c>
      <c r="D41" s="21" t="s">
        <v>34</v>
      </c>
      <c r="E41" s="21">
        <v>1</v>
      </c>
      <c r="F41" s="21">
        <f t="shared" si="0"/>
        <v>391</v>
      </c>
    </row>
    <row r="42" spans="1:6" ht="30" x14ac:dyDescent="0.25">
      <c r="A42" s="21" t="s">
        <v>539</v>
      </c>
      <c r="B42" s="21" t="s">
        <v>540</v>
      </c>
      <c r="C42" s="21">
        <v>24</v>
      </c>
      <c r="D42" s="21" t="s">
        <v>34</v>
      </c>
      <c r="E42" s="21">
        <v>378</v>
      </c>
      <c r="F42" s="21">
        <f t="shared" si="0"/>
        <v>9072</v>
      </c>
    </row>
    <row r="43" spans="1:6" ht="30" x14ac:dyDescent="0.25">
      <c r="A43" s="21" t="s">
        <v>541</v>
      </c>
      <c r="B43" s="21" t="s">
        <v>542</v>
      </c>
      <c r="C43" s="21">
        <v>54</v>
      </c>
      <c r="D43" s="21" t="s">
        <v>34</v>
      </c>
      <c r="E43" s="21">
        <v>109</v>
      </c>
      <c r="F43" s="21">
        <f t="shared" si="0"/>
        <v>5886</v>
      </c>
    </row>
    <row r="44" spans="1:6" ht="30" x14ac:dyDescent="0.25">
      <c r="A44" s="21" t="s">
        <v>543</v>
      </c>
      <c r="B44" s="21" t="s">
        <v>544</v>
      </c>
      <c r="C44" s="21">
        <v>2760</v>
      </c>
      <c r="D44" s="21" t="s">
        <v>34</v>
      </c>
      <c r="E44" s="21">
        <v>354</v>
      </c>
      <c r="F44" s="21">
        <f t="shared" si="0"/>
        <v>977040</v>
      </c>
    </row>
    <row r="45" spans="1:6" x14ac:dyDescent="0.25">
      <c r="A45" s="21" t="s">
        <v>545</v>
      </c>
      <c r="B45" s="21" t="s">
        <v>546</v>
      </c>
      <c r="C45" s="21">
        <v>10</v>
      </c>
      <c r="D45" s="21" t="s">
        <v>34</v>
      </c>
      <c r="E45" s="21">
        <v>7500</v>
      </c>
      <c r="F45" s="21">
        <f t="shared" si="0"/>
        <v>75000</v>
      </c>
    </row>
    <row r="46" spans="1:6" ht="30" x14ac:dyDescent="0.25">
      <c r="A46" s="21" t="s">
        <v>547</v>
      </c>
      <c r="B46" s="21" t="s">
        <v>548</v>
      </c>
      <c r="C46" s="21">
        <v>33</v>
      </c>
      <c r="D46" s="21" t="s">
        <v>34</v>
      </c>
      <c r="E46" s="21">
        <v>41.394399999999997</v>
      </c>
      <c r="F46" s="21">
        <f t="shared" si="0"/>
        <v>1366.0151999999998</v>
      </c>
    </row>
    <row r="47" spans="1:6" x14ac:dyDescent="0.25">
      <c r="A47" s="21" t="s">
        <v>549</v>
      </c>
      <c r="B47" s="21" t="s">
        <v>550</v>
      </c>
      <c r="C47" s="21">
        <v>3</v>
      </c>
      <c r="D47" s="21" t="s">
        <v>34</v>
      </c>
      <c r="E47" s="21">
        <v>6016.3951999999999</v>
      </c>
      <c r="F47" s="21">
        <f t="shared" si="0"/>
        <v>18049.185600000001</v>
      </c>
    </row>
    <row r="48" spans="1:6" x14ac:dyDescent="0.25">
      <c r="A48" s="21" t="s">
        <v>551</v>
      </c>
      <c r="B48" s="21" t="s">
        <v>552</v>
      </c>
      <c r="C48" s="21">
        <v>4</v>
      </c>
      <c r="D48" s="21" t="s">
        <v>34</v>
      </c>
      <c r="E48" s="21">
        <v>16646.1302</v>
      </c>
      <c r="F48" s="21">
        <f t="shared" si="0"/>
        <v>66584.520799999998</v>
      </c>
    </row>
    <row r="49" spans="1:6" x14ac:dyDescent="0.25">
      <c r="A49" s="21" t="s">
        <v>553</v>
      </c>
      <c r="B49" s="21" t="s">
        <v>554</v>
      </c>
      <c r="C49" s="21">
        <v>5</v>
      </c>
      <c r="D49" s="21" t="s">
        <v>34</v>
      </c>
      <c r="E49" s="21">
        <v>16646.1302</v>
      </c>
      <c r="F49" s="21">
        <f t="shared" si="0"/>
        <v>83230.650999999998</v>
      </c>
    </row>
    <row r="50" spans="1:6" x14ac:dyDescent="0.25">
      <c r="A50" s="21" t="s">
        <v>555</v>
      </c>
      <c r="B50" s="21" t="s">
        <v>556</v>
      </c>
      <c r="C50" s="21">
        <v>5</v>
      </c>
      <c r="D50" s="21" t="s">
        <v>34</v>
      </c>
      <c r="E50" s="21">
        <v>16646.236400000002</v>
      </c>
      <c r="F50" s="21">
        <f t="shared" si="0"/>
        <v>83231.182000000001</v>
      </c>
    </row>
    <row r="51" spans="1:6" x14ac:dyDescent="0.25">
      <c r="A51" s="21" t="s">
        <v>557</v>
      </c>
      <c r="B51" s="21" t="s">
        <v>558</v>
      </c>
      <c r="C51" s="21">
        <v>71</v>
      </c>
      <c r="D51" s="21" t="s">
        <v>34</v>
      </c>
      <c r="E51" s="21">
        <v>17</v>
      </c>
      <c r="F51" s="21">
        <f t="shared" si="0"/>
        <v>1207</v>
      </c>
    </row>
    <row r="52" spans="1:6" x14ac:dyDescent="0.25">
      <c r="A52" s="21" t="s">
        <v>559</v>
      </c>
      <c r="B52" s="21" t="s">
        <v>560</v>
      </c>
      <c r="C52" s="21">
        <v>64</v>
      </c>
      <c r="D52" s="21" t="s">
        <v>34</v>
      </c>
      <c r="E52" s="21">
        <v>90.86</v>
      </c>
      <c r="F52" s="21">
        <f t="shared" si="0"/>
        <v>5815.04</v>
      </c>
    </row>
    <row r="53" spans="1:6" x14ac:dyDescent="0.25">
      <c r="A53" s="21" t="s">
        <v>561</v>
      </c>
      <c r="B53" s="21" t="s">
        <v>562</v>
      </c>
      <c r="C53" s="21">
        <v>150</v>
      </c>
      <c r="D53" s="21" t="s">
        <v>34</v>
      </c>
      <c r="E53" s="21">
        <v>12.39</v>
      </c>
      <c r="F53" s="21">
        <f t="shared" si="0"/>
        <v>1858.5</v>
      </c>
    </row>
    <row r="54" spans="1:6" x14ac:dyDescent="0.25">
      <c r="A54" s="21" t="s">
        <v>563</v>
      </c>
      <c r="B54" s="21" t="s">
        <v>564</v>
      </c>
      <c r="C54" s="21">
        <v>200</v>
      </c>
      <c r="D54" s="21" t="s">
        <v>34</v>
      </c>
      <c r="E54" s="21">
        <v>2.4500000000000002</v>
      </c>
      <c r="F54" s="21">
        <f t="shared" si="0"/>
        <v>490.00000000000006</v>
      </c>
    </row>
    <row r="55" spans="1:6" x14ac:dyDescent="0.25">
      <c r="A55" s="21" t="s">
        <v>565</v>
      </c>
      <c r="B55" s="21" t="s">
        <v>566</v>
      </c>
      <c r="C55" s="21">
        <v>200</v>
      </c>
      <c r="D55" s="21" t="s">
        <v>34</v>
      </c>
      <c r="E55" s="21">
        <v>4.1500000000000004</v>
      </c>
      <c r="F55" s="21">
        <f t="shared" si="0"/>
        <v>830.00000000000011</v>
      </c>
    </row>
    <row r="56" spans="1:6" x14ac:dyDescent="0.25">
      <c r="A56" s="21" t="s">
        <v>567</v>
      </c>
      <c r="B56" s="21" t="s">
        <v>568</v>
      </c>
      <c r="C56" s="21">
        <v>200</v>
      </c>
      <c r="D56" s="21" t="s">
        <v>34</v>
      </c>
      <c r="E56" s="21">
        <v>4.1500000000000004</v>
      </c>
      <c r="F56" s="21">
        <f t="shared" si="0"/>
        <v>830.00000000000011</v>
      </c>
    </row>
    <row r="57" spans="1:6" x14ac:dyDescent="0.25">
      <c r="A57" s="21" t="s">
        <v>569</v>
      </c>
      <c r="B57" s="21" t="s">
        <v>570</v>
      </c>
      <c r="C57" s="21">
        <v>250</v>
      </c>
      <c r="D57" s="21" t="s">
        <v>34</v>
      </c>
      <c r="E57" s="21">
        <v>4.1500000000000004</v>
      </c>
      <c r="F57" s="21">
        <f t="shared" si="0"/>
        <v>1037.5</v>
      </c>
    </row>
    <row r="58" spans="1:6" ht="30" x14ac:dyDescent="0.25">
      <c r="A58" s="21" t="s">
        <v>571</v>
      </c>
      <c r="B58" s="21" t="s">
        <v>572</v>
      </c>
      <c r="C58" s="21">
        <v>105</v>
      </c>
      <c r="D58" s="21" t="s">
        <v>34</v>
      </c>
      <c r="E58" s="21">
        <v>25.96</v>
      </c>
      <c r="F58" s="21">
        <f t="shared" si="0"/>
        <v>2725.8</v>
      </c>
    </row>
    <row r="59" spans="1:6" x14ac:dyDescent="0.25">
      <c r="A59" s="21" t="s">
        <v>573</v>
      </c>
      <c r="B59" s="21" t="s">
        <v>574</v>
      </c>
      <c r="C59" s="21">
        <v>141</v>
      </c>
      <c r="D59" s="21" t="s">
        <v>34</v>
      </c>
      <c r="E59" s="21">
        <v>14.5</v>
      </c>
      <c r="F59" s="21">
        <f t="shared" si="0"/>
        <v>2044.5</v>
      </c>
    </row>
    <row r="60" spans="1:6" x14ac:dyDescent="0.25">
      <c r="A60" s="21" t="s">
        <v>575</v>
      </c>
      <c r="B60" s="21" t="s">
        <v>576</v>
      </c>
      <c r="C60" s="21">
        <v>411</v>
      </c>
      <c r="D60" s="21" t="s">
        <v>34</v>
      </c>
      <c r="E60" s="21">
        <v>14.5</v>
      </c>
      <c r="F60" s="21">
        <f t="shared" si="0"/>
        <v>5959.5</v>
      </c>
    </row>
    <row r="61" spans="1:6" x14ac:dyDescent="0.25">
      <c r="A61" s="21" t="s">
        <v>577</v>
      </c>
      <c r="B61" s="21" t="s">
        <v>578</v>
      </c>
      <c r="C61" s="21">
        <v>100</v>
      </c>
      <c r="D61" s="21" t="s">
        <v>34</v>
      </c>
      <c r="E61" s="21">
        <v>36.340000000000003</v>
      </c>
      <c r="F61" s="21">
        <f t="shared" si="0"/>
        <v>3634.0000000000005</v>
      </c>
    </row>
    <row r="62" spans="1:6" ht="30" x14ac:dyDescent="0.25">
      <c r="A62" s="21" t="s">
        <v>579</v>
      </c>
      <c r="B62" s="21" t="s">
        <v>580</v>
      </c>
      <c r="C62" s="21">
        <v>375</v>
      </c>
      <c r="D62" s="21" t="s">
        <v>382</v>
      </c>
      <c r="E62" s="21">
        <v>149.38800000000001</v>
      </c>
      <c r="F62" s="21">
        <f t="shared" si="0"/>
        <v>56020.5</v>
      </c>
    </row>
    <row r="63" spans="1:6" x14ac:dyDescent="0.25">
      <c r="A63" s="21" t="s">
        <v>581</v>
      </c>
      <c r="B63" s="21" t="s">
        <v>582</v>
      </c>
      <c r="C63" s="21">
        <v>13</v>
      </c>
      <c r="D63" s="21" t="s">
        <v>34</v>
      </c>
      <c r="E63" s="21">
        <v>40</v>
      </c>
      <c r="F63" s="21">
        <f t="shared" si="0"/>
        <v>520</v>
      </c>
    </row>
    <row r="64" spans="1:6" x14ac:dyDescent="0.25">
      <c r="A64" s="21" t="s">
        <v>583</v>
      </c>
      <c r="B64" s="21" t="s">
        <v>584</v>
      </c>
      <c r="C64" s="21">
        <v>397</v>
      </c>
      <c r="D64" s="21" t="s">
        <v>34</v>
      </c>
      <c r="E64" s="21">
        <v>507.4</v>
      </c>
      <c r="F64" s="21">
        <f t="shared" si="0"/>
        <v>201437.8</v>
      </c>
    </row>
    <row r="65" spans="1:6" ht="30" x14ac:dyDescent="0.25">
      <c r="A65" s="21" t="s">
        <v>585</v>
      </c>
      <c r="B65" s="21" t="s">
        <v>586</v>
      </c>
      <c r="C65" s="21">
        <v>410</v>
      </c>
      <c r="D65" s="21" t="s">
        <v>34</v>
      </c>
      <c r="E65" s="21">
        <v>127.44</v>
      </c>
      <c r="F65" s="21">
        <f t="shared" si="0"/>
        <v>52250.400000000001</v>
      </c>
    </row>
    <row r="66" spans="1:6" ht="30" x14ac:dyDescent="0.25">
      <c r="A66" s="21" t="s">
        <v>587</v>
      </c>
      <c r="B66" s="21" t="s">
        <v>588</v>
      </c>
      <c r="C66" s="21">
        <v>250</v>
      </c>
      <c r="D66" s="21" t="s">
        <v>34</v>
      </c>
      <c r="E66" s="21">
        <v>53.1</v>
      </c>
      <c r="F66" s="21">
        <f t="shared" si="0"/>
        <v>13275</v>
      </c>
    </row>
    <row r="67" spans="1:6" x14ac:dyDescent="0.25">
      <c r="A67" s="21" t="s">
        <v>589</v>
      </c>
      <c r="B67" s="21" t="s">
        <v>590</v>
      </c>
      <c r="C67" s="21">
        <v>77</v>
      </c>
      <c r="D67" s="21" t="s">
        <v>34</v>
      </c>
      <c r="E67" s="21">
        <v>454</v>
      </c>
      <c r="F67" s="21">
        <f t="shared" si="0"/>
        <v>34958</v>
      </c>
    </row>
    <row r="68" spans="1:6" x14ac:dyDescent="0.25">
      <c r="A68" s="21" t="s">
        <v>591</v>
      </c>
      <c r="B68" s="21" t="s">
        <v>592</v>
      </c>
      <c r="C68" s="21">
        <v>135</v>
      </c>
      <c r="D68" s="21" t="s">
        <v>34</v>
      </c>
      <c r="E68" s="21">
        <v>336.3</v>
      </c>
      <c r="F68" s="21">
        <f t="shared" si="0"/>
        <v>45400.5</v>
      </c>
    </row>
    <row r="69" spans="1:6" ht="30" x14ac:dyDescent="0.25">
      <c r="A69" s="21" t="s">
        <v>593</v>
      </c>
      <c r="B69" s="21" t="s">
        <v>594</v>
      </c>
      <c r="C69" s="21">
        <v>375</v>
      </c>
      <c r="D69" s="21" t="s">
        <v>34</v>
      </c>
      <c r="E69" s="21">
        <v>4.24</v>
      </c>
      <c r="F69" s="21">
        <f t="shared" si="0"/>
        <v>1590</v>
      </c>
    </row>
    <row r="70" spans="1:6" ht="30" x14ac:dyDescent="0.25">
      <c r="A70" s="21" t="s">
        <v>595</v>
      </c>
      <c r="B70" s="21" t="s">
        <v>596</v>
      </c>
      <c r="C70" s="21">
        <v>46</v>
      </c>
      <c r="D70" s="21" t="s">
        <v>34</v>
      </c>
      <c r="E70" s="21">
        <v>11.8</v>
      </c>
      <c r="F70" s="21">
        <f t="shared" si="0"/>
        <v>542.80000000000007</v>
      </c>
    </row>
    <row r="71" spans="1:6" x14ac:dyDescent="0.25">
      <c r="A71" s="21" t="s">
        <v>597</v>
      </c>
      <c r="B71" s="21" t="s">
        <v>598</v>
      </c>
      <c r="C71" s="21">
        <v>87</v>
      </c>
      <c r="D71" s="21" t="s">
        <v>34</v>
      </c>
      <c r="E71" s="21">
        <v>185.96799999999999</v>
      </c>
      <c r="F71" s="21">
        <f t="shared" si="0"/>
        <v>16179.215999999999</v>
      </c>
    </row>
    <row r="72" spans="1:6" ht="30" x14ac:dyDescent="0.25">
      <c r="A72" s="21" t="s">
        <v>599</v>
      </c>
      <c r="B72" s="21" t="s">
        <v>600</v>
      </c>
      <c r="C72" s="21">
        <v>24</v>
      </c>
      <c r="D72" s="21" t="s">
        <v>34</v>
      </c>
      <c r="E72" s="21">
        <v>42.869399999999999</v>
      </c>
      <c r="F72" s="21">
        <f t="shared" ref="F72:F135" si="1">C72*E72</f>
        <v>1028.8656000000001</v>
      </c>
    </row>
    <row r="73" spans="1:6" x14ac:dyDescent="0.25">
      <c r="A73" s="21" t="s">
        <v>601</v>
      </c>
      <c r="B73" s="21" t="s">
        <v>602</v>
      </c>
      <c r="C73" s="21">
        <v>8</v>
      </c>
      <c r="D73" s="21" t="s">
        <v>34</v>
      </c>
      <c r="E73" s="21">
        <v>87.025000000000006</v>
      </c>
      <c r="F73" s="21">
        <f t="shared" si="1"/>
        <v>696.2</v>
      </c>
    </row>
    <row r="74" spans="1:6" x14ac:dyDescent="0.25">
      <c r="A74" s="21" t="s">
        <v>603</v>
      </c>
      <c r="B74" s="21" t="s">
        <v>604</v>
      </c>
      <c r="C74" s="21">
        <v>1</v>
      </c>
      <c r="D74" s="21" t="s">
        <v>34</v>
      </c>
      <c r="E74" s="21">
        <v>27709.999</v>
      </c>
      <c r="F74" s="21">
        <f t="shared" si="1"/>
        <v>27709.999</v>
      </c>
    </row>
    <row r="75" spans="1:6" x14ac:dyDescent="0.25">
      <c r="A75" s="21" t="s">
        <v>605</v>
      </c>
      <c r="B75" s="21" t="s">
        <v>606</v>
      </c>
      <c r="C75" s="21">
        <v>1</v>
      </c>
      <c r="D75" s="21" t="s">
        <v>34</v>
      </c>
      <c r="E75" s="21">
        <v>27710</v>
      </c>
      <c r="F75" s="21">
        <f t="shared" si="1"/>
        <v>27710</v>
      </c>
    </row>
    <row r="76" spans="1:6" ht="30" x14ac:dyDescent="0.25">
      <c r="A76" s="21" t="s">
        <v>607</v>
      </c>
      <c r="B76" s="21" t="s">
        <v>608</v>
      </c>
      <c r="C76" s="21">
        <v>10</v>
      </c>
      <c r="D76" s="21" t="s">
        <v>34</v>
      </c>
      <c r="E76" s="21">
        <v>332.76</v>
      </c>
      <c r="F76" s="21">
        <f t="shared" si="1"/>
        <v>3327.6</v>
      </c>
    </row>
    <row r="77" spans="1:6" x14ac:dyDescent="0.25">
      <c r="A77" s="21" t="s">
        <v>609</v>
      </c>
      <c r="B77" s="21" t="s">
        <v>610</v>
      </c>
      <c r="C77" s="21">
        <v>497</v>
      </c>
      <c r="D77" s="21" t="s">
        <v>34</v>
      </c>
      <c r="E77" s="21">
        <v>3.05</v>
      </c>
      <c r="F77" s="21">
        <f t="shared" si="1"/>
        <v>1515.85</v>
      </c>
    </row>
    <row r="78" spans="1:6" x14ac:dyDescent="0.25">
      <c r="A78" s="21" t="s">
        <v>611</v>
      </c>
      <c r="B78" s="21" t="s">
        <v>612</v>
      </c>
      <c r="C78" s="21">
        <v>319</v>
      </c>
      <c r="D78" s="21" t="s">
        <v>34</v>
      </c>
      <c r="E78" s="21">
        <v>3.13</v>
      </c>
      <c r="F78" s="21">
        <f t="shared" si="1"/>
        <v>998.46999999999991</v>
      </c>
    </row>
    <row r="79" spans="1:6" ht="30" x14ac:dyDescent="0.25">
      <c r="A79" s="21" t="s">
        <v>613</v>
      </c>
      <c r="B79" s="21" t="s">
        <v>614</v>
      </c>
      <c r="C79" s="21">
        <v>36</v>
      </c>
      <c r="D79" s="21" t="s">
        <v>34</v>
      </c>
      <c r="E79" s="21">
        <v>30</v>
      </c>
      <c r="F79" s="21">
        <f t="shared" si="1"/>
        <v>1080</v>
      </c>
    </row>
    <row r="80" spans="1:6" x14ac:dyDescent="0.25">
      <c r="A80" s="21" t="s">
        <v>615</v>
      </c>
      <c r="B80" s="21" t="s">
        <v>616</v>
      </c>
      <c r="C80" s="21">
        <v>1601</v>
      </c>
      <c r="D80" s="21" t="s">
        <v>34</v>
      </c>
      <c r="E80" s="21">
        <v>79</v>
      </c>
      <c r="F80" s="21">
        <f t="shared" si="1"/>
        <v>126479</v>
      </c>
    </row>
    <row r="81" spans="1:6" ht="30" x14ac:dyDescent="0.25">
      <c r="A81" s="21" t="s">
        <v>617</v>
      </c>
      <c r="B81" s="21" t="s">
        <v>618</v>
      </c>
      <c r="C81" s="21">
        <v>12</v>
      </c>
      <c r="D81" s="21" t="s">
        <v>34</v>
      </c>
      <c r="E81" s="21">
        <v>150</v>
      </c>
      <c r="F81" s="21">
        <f t="shared" si="1"/>
        <v>1800</v>
      </c>
    </row>
    <row r="82" spans="1:6" x14ac:dyDescent="0.25">
      <c r="A82" s="21" t="s">
        <v>619</v>
      </c>
      <c r="B82" s="21" t="s">
        <v>620</v>
      </c>
      <c r="C82" s="21">
        <v>4721</v>
      </c>
      <c r="D82" s="21" t="s">
        <v>34</v>
      </c>
      <c r="E82" s="21">
        <v>1</v>
      </c>
      <c r="F82" s="21">
        <f t="shared" si="1"/>
        <v>4721</v>
      </c>
    </row>
    <row r="83" spans="1:6" ht="30" x14ac:dyDescent="0.25">
      <c r="A83" s="21" t="s">
        <v>621</v>
      </c>
      <c r="B83" s="21" t="s">
        <v>622</v>
      </c>
      <c r="C83" s="21">
        <v>12</v>
      </c>
      <c r="D83" s="21" t="s">
        <v>34</v>
      </c>
      <c r="E83" s="21">
        <v>11.0448</v>
      </c>
      <c r="F83" s="21">
        <f t="shared" si="1"/>
        <v>132.5376</v>
      </c>
    </row>
    <row r="84" spans="1:6" x14ac:dyDescent="0.25">
      <c r="A84" s="21" t="s">
        <v>623</v>
      </c>
      <c r="B84" s="21" t="s">
        <v>624</v>
      </c>
      <c r="C84" s="21">
        <v>52</v>
      </c>
      <c r="D84" s="21" t="s">
        <v>34</v>
      </c>
      <c r="E84" s="21">
        <v>8.5</v>
      </c>
      <c r="F84" s="21">
        <f t="shared" si="1"/>
        <v>442</v>
      </c>
    </row>
    <row r="85" spans="1:6" x14ac:dyDescent="0.25">
      <c r="A85" s="21" t="s">
        <v>625</v>
      </c>
      <c r="B85" s="21" t="s">
        <v>626</v>
      </c>
      <c r="C85" s="21">
        <v>60</v>
      </c>
      <c r="D85" s="21" t="s">
        <v>34</v>
      </c>
      <c r="E85" s="21">
        <v>8.5</v>
      </c>
      <c r="F85" s="21">
        <f t="shared" si="1"/>
        <v>510</v>
      </c>
    </row>
    <row r="86" spans="1:6" x14ac:dyDescent="0.25">
      <c r="A86" s="21" t="s">
        <v>627</v>
      </c>
      <c r="B86" s="21" t="s">
        <v>628</v>
      </c>
      <c r="C86" s="21">
        <v>3</v>
      </c>
      <c r="D86" s="21" t="s">
        <v>34</v>
      </c>
      <c r="E86" s="21">
        <v>15.871</v>
      </c>
      <c r="F86" s="21">
        <f t="shared" si="1"/>
        <v>47.613</v>
      </c>
    </row>
    <row r="87" spans="1:6" ht="30" x14ac:dyDescent="0.25">
      <c r="A87" s="21" t="s">
        <v>629</v>
      </c>
      <c r="B87" s="21" t="s">
        <v>630</v>
      </c>
      <c r="C87" s="21">
        <v>5</v>
      </c>
      <c r="D87" s="21" t="s">
        <v>34</v>
      </c>
      <c r="E87" s="21">
        <v>15.871</v>
      </c>
      <c r="F87" s="21">
        <f t="shared" si="1"/>
        <v>79.355000000000004</v>
      </c>
    </row>
    <row r="88" spans="1:6" x14ac:dyDescent="0.25">
      <c r="A88" s="21" t="s">
        <v>631</v>
      </c>
      <c r="B88" s="21" t="s">
        <v>632</v>
      </c>
      <c r="C88" s="21">
        <v>10</v>
      </c>
      <c r="D88" s="21" t="s">
        <v>34</v>
      </c>
      <c r="E88" s="21">
        <v>15.871</v>
      </c>
      <c r="F88" s="21">
        <f t="shared" si="1"/>
        <v>158.71</v>
      </c>
    </row>
    <row r="89" spans="1:6" ht="30" x14ac:dyDescent="0.25">
      <c r="A89" s="21" t="s">
        <v>633</v>
      </c>
      <c r="B89" s="21" t="s">
        <v>634</v>
      </c>
      <c r="C89" s="21">
        <v>77</v>
      </c>
      <c r="D89" s="21" t="s">
        <v>34</v>
      </c>
      <c r="E89" s="21">
        <v>41.3</v>
      </c>
      <c r="F89" s="21">
        <f t="shared" si="1"/>
        <v>3180.1</v>
      </c>
    </row>
    <row r="90" spans="1:6" ht="30" x14ac:dyDescent="0.25">
      <c r="A90" s="21" t="s">
        <v>635</v>
      </c>
      <c r="B90" s="21" t="s">
        <v>636</v>
      </c>
      <c r="C90" s="21">
        <v>11</v>
      </c>
      <c r="D90" s="21" t="s">
        <v>34</v>
      </c>
      <c r="E90" s="21">
        <v>20.059999999999999</v>
      </c>
      <c r="F90" s="21">
        <f t="shared" si="1"/>
        <v>220.66</v>
      </c>
    </row>
    <row r="91" spans="1:6" ht="30" x14ac:dyDescent="0.25">
      <c r="A91" s="21" t="s">
        <v>637</v>
      </c>
      <c r="B91" s="21" t="s">
        <v>638</v>
      </c>
      <c r="C91" s="21">
        <v>62</v>
      </c>
      <c r="D91" s="21" t="s">
        <v>34</v>
      </c>
      <c r="E91" s="21">
        <v>20.059999999999999</v>
      </c>
      <c r="F91" s="21">
        <f t="shared" si="1"/>
        <v>1243.72</v>
      </c>
    </row>
    <row r="92" spans="1:6" x14ac:dyDescent="0.25">
      <c r="A92" s="21" t="s">
        <v>639</v>
      </c>
      <c r="B92" s="21" t="s">
        <v>640</v>
      </c>
      <c r="C92" s="21">
        <v>13</v>
      </c>
      <c r="D92" s="21" t="s">
        <v>34</v>
      </c>
      <c r="E92" s="21">
        <v>20.059999999999999</v>
      </c>
      <c r="F92" s="21">
        <f t="shared" si="1"/>
        <v>260.77999999999997</v>
      </c>
    </row>
    <row r="93" spans="1:6" x14ac:dyDescent="0.25">
      <c r="A93" s="21" t="s">
        <v>641</v>
      </c>
      <c r="B93" s="21" t="s">
        <v>642</v>
      </c>
      <c r="C93" s="21">
        <v>2</v>
      </c>
      <c r="D93" s="21" t="s">
        <v>34</v>
      </c>
      <c r="E93" s="21">
        <v>631.29999999999995</v>
      </c>
      <c r="F93" s="21">
        <f t="shared" si="1"/>
        <v>1262.5999999999999</v>
      </c>
    </row>
    <row r="94" spans="1:6" x14ac:dyDescent="0.25">
      <c r="A94" s="21" t="s">
        <v>643</v>
      </c>
      <c r="B94" s="21" t="s">
        <v>644</v>
      </c>
      <c r="C94" s="21">
        <v>56</v>
      </c>
      <c r="D94" s="21" t="s">
        <v>34</v>
      </c>
      <c r="E94" s="21">
        <v>1</v>
      </c>
      <c r="F94" s="21">
        <f t="shared" si="1"/>
        <v>56</v>
      </c>
    </row>
    <row r="95" spans="1:6" ht="30" x14ac:dyDescent="0.25">
      <c r="A95" s="21" t="s">
        <v>645</v>
      </c>
      <c r="B95" s="21" t="s">
        <v>646</v>
      </c>
      <c r="C95" s="21">
        <v>605</v>
      </c>
      <c r="D95" s="21" t="s">
        <v>34</v>
      </c>
      <c r="E95" s="21">
        <v>18.939</v>
      </c>
      <c r="F95" s="21">
        <f t="shared" si="1"/>
        <v>11458.094999999999</v>
      </c>
    </row>
    <row r="96" spans="1:6" x14ac:dyDescent="0.25">
      <c r="A96" s="21" t="s">
        <v>647</v>
      </c>
      <c r="B96" s="21" t="s">
        <v>648</v>
      </c>
      <c r="C96" s="21">
        <v>20</v>
      </c>
      <c r="D96" s="21" t="s">
        <v>649</v>
      </c>
      <c r="E96" s="21">
        <v>353.75</v>
      </c>
      <c r="F96" s="21">
        <f t="shared" si="1"/>
        <v>7075</v>
      </c>
    </row>
    <row r="97" spans="1:6" ht="30" x14ac:dyDescent="0.25">
      <c r="A97" s="21" t="s">
        <v>650</v>
      </c>
      <c r="B97" s="21" t="s">
        <v>651</v>
      </c>
      <c r="C97" s="21">
        <v>2410</v>
      </c>
      <c r="D97" s="21" t="s">
        <v>34</v>
      </c>
      <c r="E97" s="21">
        <v>4.1500000000000004</v>
      </c>
      <c r="F97" s="21">
        <f t="shared" si="1"/>
        <v>10001.5</v>
      </c>
    </row>
    <row r="98" spans="1:6" ht="30" x14ac:dyDescent="0.25">
      <c r="A98" s="21" t="s">
        <v>652</v>
      </c>
      <c r="B98" s="21" t="s">
        <v>653</v>
      </c>
      <c r="C98" s="21">
        <v>271</v>
      </c>
      <c r="D98" s="21" t="s">
        <v>654</v>
      </c>
      <c r="E98" s="21">
        <v>250</v>
      </c>
      <c r="F98" s="21">
        <f t="shared" si="1"/>
        <v>67750</v>
      </c>
    </row>
    <row r="99" spans="1:6" ht="30" x14ac:dyDescent="0.25">
      <c r="A99" s="21" t="s">
        <v>655</v>
      </c>
      <c r="B99" s="21" t="s">
        <v>656</v>
      </c>
      <c r="C99" s="21">
        <v>224</v>
      </c>
      <c r="D99" s="21" t="s">
        <v>34</v>
      </c>
      <c r="E99" s="21">
        <v>18.950800000000001</v>
      </c>
      <c r="F99" s="21">
        <f t="shared" si="1"/>
        <v>4244.9791999999998</v>
      </c>
    </row>
    <row r="100" spans="1:6" x14ac:dyDescent="0.25">
      <c r="A100" s="21" t="s">
        <v>657</v>
      </c>
      <c r="B100" s="21" t="s">
        <v>658</v>
      </c>
      <c r="C100" s="21">
        <v>17</v>
      </c>
      <c r="D100" s="21" t="s">
        <v>649</v>
      </c>
      <c r="E100" s="21">
        <v>767</v>
      </c>
      <c r="F100" s="21">
        <f t="shared" si="1"/>
        <v>13039</v>
      </c>
    </row>
    <row r="101" spans="1:6" ht="45" x14ac:dyDescent="0.25">
      <c r="A101" s="21" t="s">
        <v>659</v>
      </c>
      <c r="B101" s="21" t="s">
        <v>660</v>
      </c>
      <c r="C101" s="21">
        <v>21</v>
      </c>
      <c r="D101" s="21" t="s">
        <v>34</v>
      </c>
      <c r="E101" s="21">
        <v>280.83999999999997</v>
      </c>
      <c r="F101" s="21">
        <f t="shared" si="1"/>
        <v>5897.6399999999994</v>
      </c>
    </row>
    <row r="102" spans="1:6" ht="30" x14ac:dyDescent="0.25">
      <c r="A102" s="21" t="s">
        <v>661</v>
      </c>
      <c r="B102" s="21" t="s">
        <v>662</v>
      </c>
      <c r="C102" s="21">
        <v>330</v>
      </c>
      <c r="D102" s="21" t="s">
        <v>649</v>
      </c>
      <c r="E102" s="21">
        <v>287.44799999999998</v>
      </c>
      <c r="F102" s="21">
        <f t="shared" si="1"/>
        <v>94857.84</v>
      </c>
    </row>
    <row r="103" spans="1:6" ht="30" x14ac:dyDescent="0.25">
      <c r="A103" s="21" t="s">
        <v>663</v>
      </c>
      <c r="B103" s="21" t="s">
        <v>664</v>
      </c>
      <c r="C103" s="21">
        <v>1321</v>
      </c>
      <c r="D103" s="21" t="s">
        <v>649</v>
      </c>
      <c r="E103" s="21">
        <v>290.27999999999997</v>
      </c>
      <c r="F103" s="21">
        <f t="shared" si="1"/>
        <v>383459.87999999995</v>
      </c>
    </row>
    <row r="104" spans="1:6" ht="30" x14ac:dyDescent="0.25">
      <c r="A104" s="21" t="s">
        <v>665</v>
      </c>
      <c r="B104" s="21" t="s">
        <v>666</v>
      </c>
      <c r="C104" s="21">
        <v>1117</v>
      </c>
      <c r="D104" s="21" t="s">
        <v>649</v>
      </c>
      <c r="E104" s="21">
        <v>398.19099999999997</v>
      </c>
      <c r="F104" s="21">
        <f t="shared" si="1"/>
        <v>444779.34699999995</v>
      </c>
    </row>
    <row r="105" spans="1:6" ht="30" x14ac:dyDescent="0.25">
      <c r="A105" s="21" t="s">
        <v>667</v>
      </c>
      <c r="B105" s="21" t="s">
        <v>668</v>
      </c>
      <c r="C105" s="21">
        <v>1253</v>
      </c>
      <c r="D105" s="21" t="s">
        <v>34</v>
      </c>
      <c r="E105" s="21">
        <v>16</v>
      </c>
      <c r="F105" s="21">
        <f t="shared" si="1"/>
        <v>20048</v>
      </c>
    </row>
    <row r="106" spans="1:6" x14ac:dyDescent="0.25">
      <c r="A106" s="21" t="s">
        <v>669</v>
      </c>
      <c r="B106" s="21" t="s">
        <v>670</v>
      </c>
      <c r="C106" s="21">
        <v>406</v>
      </c>
      <c r="D106" s="21" t="s">
        <v>34</v>
      </c>
      <c r="E106" s="21">
        <v>75.52</v>
      </c>
      <c r="F106" s="21">
        <f t="shared" si="1"/>
        <v>30661.119999999999</v>
      </c>
    </row>
    <row r="107" spans="1:6" ht="30" x14ac:dyDescent="0.25">
      <c r="A107" s="21" t="s">
        <v>671</v>
      </c>
      <c r="B107" s="21" t="s">
        <v>672</v>
      </c>
      <c r="C107" s="21">
        <v>103</v>
      </c>
      <c r="D107" s="21" t="s">
        <v>34</v>
      </c>
      <c r="E107" s="21">
        <v>165.2</v>
      </c>
      <c r="F107" s="21">
        <f t="shared" si="1"/>
        <v>17015.599999999999</v>
      </c>
    </row>
    <row r="108" spans="1:6" ht="30" x14ac:dyDescent="0.25">
      <c r="A108" s="21" t="s">
        <v>673</v>
      </c>
      <c r="B108" s="21" t="s">
        <v>674</v>
      </c>
      <c r="C108" s="21">
        <v>289</v>
      </c>
      <c r="D108" s="21" t="s">
        <v>34</v>
      </c>
      <c r="E108" s="21">
        <v>10.54</v>
      </c>
      <c r="F108" s="21">
        <f t="shared" si="1"/>
        <v>3046.06</v>
      </c>
    </row>
    <row r="109" spans="1:6" ht="30" x14ac:dyDescent="0.25">
      <c r="A109" s="21" t="s">
        <v>675</v>
      </c>
      <c r="B109" s="21" t="s">
        <v>676</v>
      </c>
      <c r="C109" s="21">
        <v>301</v>
      </c>
      <c r="D109" s="21" t="s">
        <v>34</v>
      </c>
      <c r="E109" s="21">
        <v>12.74</v>
      </c>
      <c r="F109" s="21">
        <f t="shared" si="1"/>
        <v>3834.7400000000002</v>
      </c>
    </row>
    <row r="110" spans="1:6" x14ac:dyDescent="0.25">
      <c r="A110" s="21" t="s">
        <v>677</v>
      </c>
      <c r="B110" s="21" t="s">
        <v>678</v>
      </c>
      <c r="C110" s="21">
        <v>5</v>
      </c>
      <c r="D110" s="21" t="s">
        <v>34</v>
      </c>
      <c r="E110" s="21">
        <v>230.1</v>
      </c>
      <c r="F110" s="21">
        <f t="shared" si="1"/>
        <v>1150.5</v>
      </c>
    </row>
    <row r="111" spans="1:6" x14ac:dyDescent="0.25">
      <c r="A111" s="21" t="s">
        <v>679</v>
      </c>
      <c r="B111" s="21" t="s">
        <v>680</v>
      </c>
      <c r="C111" s="21">
        <v>14</v>
      </c>
      <c r="D111" s="21" t="s">
        <v>34</v>
      </c>
      <c r="E111" s="21">
        <v>271.39999999999998</v>
      </c>
      <c r="F111" s="21">
        <f t="shared" si="1"/>
        <v>3799.5999999999995</v>
      </c>
    </row>
    <row r="112" spans="1:6" ht="75" x14ac:dyDescent="0.25">
      <c r="A112" s="21" t="s">
        <v>681</v>
      </c>
      <c r="B112" s="21" t="s">
        <v>682</v>
      </c>
      <c r="C112" s="21">
        <v>130</v>
      </c>
      <c r="D112" s="21" t="s">
        <v>34</v>
      </c>
      <c r="E112" s="21">
        <v>1</v>
      </c>
      <c r="F112" s="21">
        <f t="shared" si="1"/>
        <v>130</v>
      </c>
    </row>
    <row r="113" spans="1:6" ht="30" x14ac:dyDescent="0.25">
      <c r="A113" s="21" t="s">
        <v>683</v>
      </c>
      <c r="B113" s="21" t="s">
        <v>684</v>
      </c>
      <c r="C113" s="21">
        <v>1000</v>
      </c>
      <c r="D113" s="21" t="s">
        <v>34</v>
      </c>
      <c r="E113" s="21">
        <v>61.36</v>
      </c>
      <c r="F113" s="21">
        <f t="shared" si="1"/>
        <v>61360</v>
      </c>
    </row>
    <row r="114" spans="1:6" x14ac:dyDescent="0.25">
      <c r="A114" s="21" t="s">
        <v>685</v>
      </c>
      <c r="B114" s="21" t="s">
        <v>686</v>
      </c>
      <c r="C114" s="21">
        <v>318</v>
      </c>
      <c r="D114" s="21" t="s">
        <v>34</v>
      </c>
      <c r="E114" s="21">
        <v>7.08</v>
      </c>
      <c r="F114" s="21">
        <f t="shared" si="1"/>
        <v>2251.44</v>
      </c>
    </row>
    <row r="115" spans="1:6" x14ac:dyDescent="0.25">
      <c r="A115" s="21" t="s">
        <v>687</v>
      </c>
      <c r="B115" s="21" t="s">
        <v>688</v>
      </c>
      <c r="C115" s="21">
        <v>24</v>
      </c>
      <c r="D115" s="21" t="s">
        <v>34</v>
      </c>
      <c r="E115" s="21">
        <v>38</v>
      </c>
      <c r="F115" s="21">
        <f t="shared" si="1"/>
        <v>912</v>
      </c>
    </row>
    <row r="116" spans="1:6" ht="30" x14ac:dyDescent="0.25">
      <c r="A116" s="21" t="s">
        <v>689</v>
      </c>
      <c r="B116" s="21" t="s">
        <v>690</v>
      </c>
      <c r="C116" s="21">
        <v>19</v>
      </c>
      <c r="D116" s="21" t="s">
        <v>691</v>
      </c>
      <c r="E116" s="21">
        <v>276.62740000000002</v>
      </c>
      <c r="F116" s="21">
        <f t="shared" si="1"/>
        <v>5255.9206000000004</v>
      </c>
    </row>
    <row r="117" spans="1:6" ht="30" x14ac:dyDescent="0.25">
      <c r="A117" s="21" t="s">
        <v>692</v>
      </c>
      <c r="B117" s="21" t="s">
        <v>693</v>
      </c>
      <c r="C117" s="21">
        <v>84</v>
      </c>
      <c r="D117" s="21" t="s">
        <v>34</v>
      </c>
      <c r="E117" s="21">
        <v>30.975000000000001</v>
      </c>
      <c r="F117" s="21">
        <f t="shared" si="1"/>
        <v>2601.9</v>
      </c>
    </row>
    <row r="118" spans="1:6" ht="30" x14ac:dyDescent="0.25">
      <c r="A118" s="21" t="s">
        <v>694</v>
      </c>
      <c r="B118" s="21" t="s">
        <v>695</v>
      </c>
      <c r="C118" s="21">
        <v>18</v>
      </c>
      <c r="D118" s="21" t="s">
        <v>34</v>
      </c>
      <c r="E118" s="21">
        <v>66.08</v>
      </c>
      <c r="F118" s="21">
        <f t="shared" si="1"/>
        <v>1189.44</v>
      </c>
    </row>
    <row r="119" spans="1:6" ht="30" x14ac:dyDescent="0.25">
      <c r="A119" s="21" t="s">
        <v>696</v>
      </c>
      <c r="B119" s="21" t="s">
        <v>697</v>
      </c>
      <c r="C119" s="21">
        <v>34</v>
      </c>
      <c r="D119" s="21" t="s">
        <v>34</v>
      </c>
      <c r="E119" s="21">
        <v>30.975000000000001</v>
      </c>
      <c r="F119" s="21">
        <f t="shared" si="1"/>
        <v>1053.1500000000001</v>
      </c>
    </row>
    <row r="120" spans="1:6" x14ac:dyDescent="0.25">
      <c r="A120" s="21" t="s">
        <v>698</v>
      </c>
      <c r="B120" s="21" t="s">
        <v>699</v>
      </c>
      <c r="C120" s="21">
        <v>498</v>
      </c>
      <c r="D120" s="21" t="s">
        <v>34</v>
      </c>
      <c r="E120" s="21">
        <v>14.513999999999999</v>
      </c>
      <c r="F120" s="21">
        <f t="shared" si="1"/>
        <v>7227.9719999999998</v>
      </c>
    </row>
    <row r="121" spans="1:6" ht="30" x14ac:dyDescent="0.25">
      <c r="A121" s="21" t="s">
        <v>700</v>
      </c>
      <c r="B121" s="21" t="s">
        <v>701</v>
      </c>
      <c r="C121" s="21">
        <v>137</v>
      </c>
      <c r="D121" s="21" t="s">
        <v>34</v>
      </c>
      <c r="E121" s="21">
        <v>13.9476</v>
      </c>
      <c r="F121" s="21">
        <f t="shared" si="1"/>
        <v>1910.8211999999999</v>
      </c>
    </row>
    <row r="122" spans="1:6" ht="30" x14ac:dyDescent="0.25">
      <c r="A122" s="21" t="s">
        <v>702</v>
      </c>
      <c r="B122" s="21" t="s">
        <v>703</v>
      </c>
      <c r="C122" s="21">
        <v>118</v>
      </c>
      <c r="D122" s="21" t="s">
        <v>34</v>
      </c>
      <c r="E122" s="21">
        <v>13.9476</v>
      </c>
      <c r="F122" s="21">
        <f t="shared" si="1"/>
        <v>1645.8168000000001</v>
      </c>
    </row>
    <row r="123" spans="1:6" ht="30" x14ac:dyDescent="0.25">
      <c r="A123" s="21" t="s">
        <v>704</v>
      </c>
      <c r="B123" s="21" t="s">
        <v>705</v>
      </c>
      <c r="C123" s="21">
        <v>92</v>
      </c>
      <c r="D123" s="21" t="s">
        <v>34</v>
      </c>
      <c r="E123" s="21">
        <v>13.9476</v>
      </c>
      <c r="F123" s="21">
        <f t="shared" si="1"/>
        <v>1283.1792</v>
      </c>
    </row>
    <row r="124" spans="1:6" x14ac:dyDescent="0.25">
      <c r="A124" s="21" t="s">
        <v>706</v>
      </c>
      <c r="B124" s="21" t="s">
        <v>707</v>
      </c>
      <c r="C124" s="21">
        <v>1993</v>
      </c>
      <c r="D124" s="21" t="s">
        <v>34</v>
      </c>
      <c r="E124" s="21">
        <v>12</v>
      </c>
      <c r="F124" s="21">
        <f t="shared" si="1"/>
        <v>23916</v>
      </c>
    </row>
    <row r="125" spans="1:6" x14ac:dyDescent="0.25">
      <c r="A125" s="21" t="s">
        <v>708</v>
      </c>
      <c r="B125" s="21" t="s">
        <v>709</v>
      </c>
      <c r="C125" s="21">
        <v>8</v>
      </c>
      <c r="D125" s="21" t="s">
        <v>34</v>
      </c>
      <c r="E125" s="21">
        <v>630.32000000000005</v>
      </c>
      <c r="F125" s="21">
        <f t="shared" si="1"/>
        <v>5042.5600000000004</v>
      </c>
    </row>
    <row r="126" spans="1:6" ht="30" x14ac:dyDescent="0.25">
      <c r="A126" s="21" t="s">
        <v>710</v>
      </c>
      <c r="B126" s="21" t="s">
        <v>711</v>
      </c>
      <c r="C126" s="21">
        <v>92</v>
      </c>
      <c r="D126" s="21" t="s">
        <v>712</v>
      </c>
      <c r="E126" s="21">
        <v>35.4</v>
      </c>
      <c r="F126" s="21">
        <f t="shared" si="1"/>
        <v>3256.7999999999997</v>
      </c>
    </row>
    <row r="127" spans="1:6" x14ac:dyDescent="0.25">
      <c r="A127" s="21" t="s">
        <v>713</v>
      </c>
      <c r="B127" s="21" t="s">
        <v>714</v>
      </c>
      <c r="C127" s="21">
        <v>454</v>
      </c>
      <c r="D127" s="21" t="s">
        <v>34</v>
      </c>
      <c r="E127" s="21">
        <v>4.2</v>
      </c>
      <c r="F127" s="21">
        <f t="shared" si="1"/>
        <v>1906.8000000000002</v>
      </c>
    </row>
    <row r="128" spans="1:6" x14ac:dyDescent="0.25">
      <c r="A128" s="21" t="s">
        <v>715</v>
      </c>
      <c r="B128" s="21" t="s">
        <v>716</v>
      </c>
      <c r="C128" s="21">
        <v>5000</v>
      </c>
      <c r="D128" s="21" t="s">
        <v>34</v>
      </c>
      <c r="E128" s="21">
        <v>0.86</v>
      </c>
      <c r="F128" s="21">
        <f t="shared" si="1"/>
        <v>4300</v>
      </c>
    </row>
    <row r="129" spans="1:6" x14ac:dyDescent="0.25">
      <c r="A129" s="21" t="s">
        <v>717</v>
      </c>
      <c r="B129" s="21" t="s">
        <v>718</v>
      </c>
      <c r="C129" s="21">
        <v>4708</v>
      </c>
      <c r="D129" s="21" t="s">
        <v>34</v>
      </c>
      <c r="E129" s="21">
        <v>1.2</v>
      </c>
      <c r="F129" s="21">
        <f t="shared" si="1"/>
        <v>5649.5999999999995</v>
      </c>
    </row>
    <row r="130" spans="1:6" x14ac:dyDescent="0.25">
      <c r="A130" s="21" t="s">
        <v>719</v>
      </c>
      <c r="B130" s="21" t="s">
        <v>720</v>
      </c>
      <c r="C130" s="21">
        <v>6019</v>
      </c>
      <c r="D130" s="21" t="s">
        <v>34</v>
      </c>
      <c r="E130" s="21">
        <v>5</v>
      </c>
      <c r="F130" s="21">
        <f t="shared" si="1"/>
        <v>30095</v>
      </c>
    </row>
    <row r="131" spans="1:6" ht="30" x14ac:dyDescent="0.25">
      <c r="A131" s="21" t="s">
        <v>721</v>
      </c>
      <c r="B131" s="21" t="s">
        <v>722</v>
      </c>
      <c r="C131" s="21">
        <v>1700</v>
      </c>
      <c r="D131" s="21" t="s">
        <v>34</v>
      </c>
      <c r="E131" s="21">
        <v>4.43</v>
      </c>
      <c r="F131" s="21">
        <f t="shared" si="1"/>
        <v>7530.9999999999991</v>
      </c>
    </row>
    <row r="132" spans="1:6" x14ac:dyDescent="0.25">
      <c r="A132" s="21" t="s">
        <v>723</v>
      </c>
      <c r="B132" s="21" t="s">
        <v>724</v>
      </c>
      <c r="C132" s="21">
        <v>9500</v>
      </c>
      <c r="D132" s="21" t="s">
        <v>34</v>
      </c>
      <c r="E132" s="21">
        <v>3.45</v>
      </c>
      <c r="F132" s="21">
        <f t="shared" si="1"/>
        <v>32775</v>
      </c>
    </row>
    <row r="133" spans="1:6" ht="30" x14ac:dyDescent="0.25">
      <c r="A133" s="21" t="s">
        <v>725</v>
      </c>
      <c r="B133" s="21" t="s">
        <v>726</v>
      </c>
      <c r="C133" s="21">
        <v>3533</v>
      </c>
      <c r="D133" s="21" t="s">
        <v>34</v>
      </c>
      <c r="E133" s="21">
        <v>5.6639999999999997</v>
      </c>
      <c r="F133" s="21">
        <f t="shared" si="1"/>
        <v>20010.912</v>
      </c>
    </row>
    <row r="134" spans="1:6" ht="30" x14ac:dyDescent="0.25">
      <c r="A134" s="21" t="s">
        <v>727</v>
      </c>
      <c r="B134" s="21" t="s">
        <v>728</v>
      </c>
      <c r="C134" s="21">
        <v>5023</v>
      </c>
      <c r="D134" s="21" t="s">
        <v>34</v>
      </c>
      <c r="E134" s="21">
        <v>5.6639999999999997</v>
      </c>
      <c r="F134" s="21">
        <f t="shared" si="1"/>
        <v>28450.271999999997</v>
      </c>
    </row>
    <row r="135" spans="1:6" ht="30" x14ac:dyDescent="0.25">
      <c r="A135" s="21" t="s">
        <v>729</v>
      </c>
      <c r="B135" s="21" t="s">
        <v>730</v>
      </c>
      <c r="C135" s="21">
        <v>5</v>
      </c>
      <c r="D135" s="21" t="s">
        <v>34</v>
      </c>
      <c r="E135" s="21">
        <v>4779</v>
      </c>
      <c r="F135" s="21">
        <f t="shared" si="1"/>
        <v>23895</v>
      </c>
    </row>
    <row r="136" spans="1:6" ht="30" x14ac:dyDescent="0.25">
      <c r="A136" s="21" t="s">
        <v>731</v>
      </c>
      <c r="B136" s="21" t="s">
        <v>732</v>
      </c>
      <c r="C136" s="21">
        <v>10</v>
      </c>
      <c r="D136" s="21" t="s">
        <v>34</v>
      </c>
      <c r="E136" s="21">
        <v>162.84</v>
      </c>
      <c r="F136" s="21">
        <f t="shared" ref="F136:F175" si="2">C136*E136</f>
        <v>1628.4</v>
      </c>
    </row>
    <row r="137" spans="1:6" ht="30" x14ac:dyDescent="0.25">
      <c r="A137" s="21" t="s">
        <v>733</v>
      </c>
      <c r="B137" s="21" t="s">
        <v>734</v>
      </c>
      <c r="C137" s="21">
        <v>10</v>
      </c>
      <c r="D137" s="21" t="s">
        <v>735</v>
      </c>
      <c r="E137" s="21">
        <v>2891</v>
      </c>
      <c r="F137" s="21">
        <f t="shared" si="2"/>
        <v>28910</v>
      </c>
    </row>
    <row r="138" spans="1:6" x14ac:dyDescent="0.25">
      <c r="A138" s="21" t="s">
        <v>736</v>
      </c>
      <c r="B138" s="21" t="s">
        <v>737</v>
      </c>
      <c r="C138" s="21">
        <v>55</v>
      </c>
      <c r="D138" s="21" t="s">
        <v>34</v>
      </c>
      <c r="E138" s="21">
        <v>809.99919999999997</v>
      </c>
      <c r="F138" s="21">
        <f t="shared" si="2"/>
        <v>44549.955999999998</v>
      </c>
    </row>
    <row r="139" spans="1:6" x14ac:dyDescent="0.25">
      <c r="A139" s="21" t="s">
        <v>738</v>
      </c>
      <c r="B139" s="21" t="s">
        <v>739</v>
      </c>
      <c r="C139" s="21">
        <v>88</v>
      </c>
      <c r="D139" s="21" t="s">
        <v>34</v>
      </c>
      <c r="E139" s="21">
        <v>23.99</v>
      </c>
      <c r="F139" s="21">
        <f t="shared" si="2"/>
        <v>2111.12</v>
      </c>
    </row>
    <row r="140" spans="1:6" x14ac:dyDescent="0.25">
      <c r="A140" s="21" t="s">
        <v>740</v>
      </c>
      <c r="B140" s="21" t="s">
        <v>741</v>
      </c>
      <c r="C140" s="21">
        <v>781</v>
      </c>
      <c r="D140" s="21" t="s">
        <v>34</v>
      </c>
      <c r="E140" s="21">
        <v>115</v>
      </c>
      <c r="F140" s="21">
        <f t="shared" si="2"/>
        <v>89815</v>
      </c>
    </row>
    <row r="141" spans="1:6" ht="30" x14ac:dyDescent="0.25">
      <c r="A141" s="21" t="s">
        <v>742</v>
      </c>
      <c r="B141" s="21" t="s">
        <v>743</v>
      </c>
      <c r="C141" s="21">
        <v>18</v>
      </c>
      <c r="D141" s="21" t="s">
        <v>34</v>
      </c>
      <c r="E141" s="21">
        <v>57.62</v>
      </c>
      <c r="F141" s="21">
        <f t="shared" si="2"/>
        <v>1037.1599999999999</v>
      </c>
    </row>
    <row r="142" spans="1:6" ht="30" x14ac:dyDescent="0.25">
      <c r="A142" s="21" t="s">
        <v>744</v>
      </c>
      <c r="B142" s="21" t="s">
        <v>745</v>
      </c>
      <c r="C142" s="21">
        <v>82</v>
      </c>
      <c r="D142" s="21" t="s">
        <v>34</v>
      </c>
      <c r="E142" s="21">
        <v>118</v>
      </c>
      <c r="F142" s="21">
        <f t="shared" si="2"/>
        <v>9676</v>
      </c>
    </row>
    <row r="143" spans="1:6" ht="30" x14ac:dyDescent="0.25">
      <c r="A143" s="21" t="s">
        <v>746</v>
      </c>
      <c r="B143" s="21" t="s">
        <v>747</v>
      </c>
      <c r="C143" s="21">
        <v>32</v>
      </c>
      <c r="D143" s="21" t="s">
        <v>34</v>
      </c>
      <c r="E143" s="21">
        <v>57.62</v>
      </c>
      <c r="F143" s="21">
        <f t="shared" si="2"/>
        <v>1843.84</v>
      </c>
    </row>
    <row r="144" spans="1:6" x14ac:dyDescent="0.25">
      <c r="A144" s="21" t="s">
        <v>748</v>
      </c>
      <c r="B144" s="21" t="s">
        <v>749</v>
      </c>
      <c r="C144" s="21">
        <v>1</v>
      </c>
      <c r="D144" s="21" t="s">
        <v>34</v>
      </c>
      <c r="E144" s="21">
        <v>2750</v>
      </c>
      <c r="F144" s="21">
        <f t="shared" si="2"/>
        <v>2750</v>
      </c>
    </row>
    <row r="145" spans="1:6" x14ac:dyDescent="0.25">
      <c r="A145" s="21" t="s">
        <v>750</v>
      </c>
      <c r="B145" s="21" t="s">
        <v>751</v>
      </c>
      <c r="C145" s="21">
        <v>2</v>
      </c>
      <c r="D145" s="21" t="s">
        <v>34</v>
      </c>
      <c r="E145" s="21">
        <v>5488.7110000000002</v>
      </c>
      <c r="F145" s="21">
        <f t="shared" si="2"/>
        <v>10977.422</v>
      </c>
    </row>
    <row r="146" spans="1:6" x14ac:dyDescent="0.25">
      <c r="A146" s="21" t="s">
        <v>752</v>
      </c>
      <c r="B146" s="21" t="s">
        <v>753</v>
      </c>
      <c r="C146" s="21">
        <v>14</v>
      </c>
      <c r="D146" s="21" t="s">
        <v>34</v>
      </c>
      <c r="E146" s="21">
        <v>8233.8629999999994</v>
      </c>
      <c r="F146" s="21">
        <f t="shared" si="2"/>
        <v>115274.08199999999</v>
      </c>
    </row>
    <row r="147" spans="1:6" ht="30" x14ac:dyDescent="0.25">
      <c r="A147" s="21" t="s">
        <v>754</v>
      </c>
      <c r="B147" s="21" t="s">
        <v>755</v>
      </c>
      <c r="C147" s="21">
        <v>2</v>
      </c>
      <c r="D147" s="21" t="s">
        <v>34</v>
      </c>
      <c r="E147" s="21">
        <v>7098.8647000000001</v>
      </c>
      <c r="F147" s="21">
        <f t="shared" si="2"/>
        <v>14197.7294</v>
      </c>
    </row>
    <row r="148" spans="1:6" ht="30" x14ac:dyDescent="0.25">
      <c r="A148" s="21" t="s">
        <v>756</v>
      </c>
      <c r="B148" s="21" t="s">
        <v>757</v>
      </c>
      <c r="C148" s="21">
        <v>9</v>
      </c>
      <c r="D148" s="21" t="s">
        <v>34</v>
      </c>
      <c r="E148" s="21">
        <v>767.24779999999998</v>
      </c>
      <c r="F148" s="21">
        <f t="shared" si="2"/>
        <v>6905.2302</v>
      </c>
    </row>
    <row r="149" spans="1:6" ht="30" x14ac:dyDescent="0.25">
      <c r="A149" s="21" t="s">
        <v>758</v>
      </c>
      <c r="B149" s="21" t="s">
        <v>759</v>
      </c>
      <c r="C149" s="21">
        <v>3</v>
      </c>
      <c r="D149" s="21" t="s">
        <v>34</v>
      </c>
      <c r="E149" s="21">
        <v>767.24779999999998</v>
      </c>
      <c r="F149" s="21">
        <f t="shared" si="2"/>
        <v>2301.7433999999998</v>
      </c>
    </row>
    <row r="150" spans="1:6" x14ac:dyDescent="0.25">
      <c r="A150" s="21" t="s">
        <v>760</v>
      </c>
      <c r="B150" s="21" t="s">
        <v>761</v>
      </c>
      <c r="C150" s="21">
        <v>2</v>
      </c>
      <c r="D150" s="21" t="s">
        <v>34</v>
      </c>
      <c r="E150" s="21">
        <v>2611.35</v>
      </c>
      <c r="F150" s="21">
        <f t="shared" si="2"/>
        <v>5222.7</v>
      </c>
    </row>
    <row r="151" spans="1:6" x14ac:dyDescent="0.25">
      <c r="A151" s="21" t="s">
        <v>762</v>
      </c>
      <c r="B151" s="21" t="s">
        <v>763</v>
      </c>
      <c r="C151" s="21">
        <v>2</v>
      </c>
      <c r="D151" s="21" t="s">
        <v>34</v>
      </c>
      <c r="E151" s="21">
        <v>2611.35</v>
      </c>
      <c r="F151" s="21">
        <f t="shared" si="2"/>
        <v>5222.7</v>
      </c>
    </row>
    <row r="152" spans="1:6" x14ac:dyDescent="0.25">
      <c r="A152" s="21" t="s">
        <v>764</v>
      </c>
      <c r="B152" s="21" t="s">
        <v>765</v>
      </c>
      <c r="C152" s="21">
        <v>18</v>
      </c>
      <c r="D152" s="21" t="s">
        <v>34</v>
      </c>
      <c r="E152" s="21">
        <v>3535.87</v>
      </c>
      <c r="F152" s="21">
        <f t="shared" si="2"/>
        <v>63645.659999999996</v>
      </c>
    </row>
    <row r="153" spans="1:6" x14ac:dyDescent="0.25">
      <c r="A153" s="21" t="s">
        <v>766</v>
      </c>
      <c r="B153" s="21" t="s">
        <v>767</v>
      </c>
      <c r="C153" s="21">
        <v>40</v>
      </c>
      <c r="D153" s="21" t="s">
        <v>34</v>
      </c>
      <c r="E153" s="21">
        <v>15244.656000000001</v>
      </c>
      <c r="F153" s="21">
        <f t="shared" si="2"/>
        <v>609786.24</v>
      </c>
    </row>
    <row r="154" spans="1:6" ht="30" x14ac:dyDescent="0.25">
      <c r="A154" s="21" t="s">
        <v>768</v>
      </c>
      <c r="B154" s="21" t="s">
        <v>769</v>
      </c>
      <c r="C154" s="21">
        <v>39</v>
      </c>
      <c r="D154" s="21" t="s">
        <v>34</v>
      </c>
      <c r="E154" s="21">
        <v>7160.68</v>
      </c>
      <c r="F154" s="21">
        <f t="shared" si="2"/>
        <v>279266.52</v>
      </c>
    </row>
    <row r="155" spans="1:6" x14ac:dyDescent="0.25">
      <c r="A155" s="21" t="s">
        <v>770</v>
      </c>
      <c r="B155" s="21" t="s">
        <v>771</v>
      </c>
      <c r="C155" s="21">
        <v>24</v>
      </c>
      <c r="D155" s="21" t="s">
        <v>34</v>
      </c>
      <c r="E155" s="21">
        <v>13775.367200000001</v>
      </c>
      <c r="F155" s="21">
        <f t="shared" si="2"/>
        <v>330608.81280000001</v>
      </c>
    </row>
    <row r="156" spans="1:6" x14ac:dyDescent="0.25">
      <c r="A156" s="21" t="s">
        <v>772</v>
      </c>
      <c r="B156" s="21" t="s">
        <v>773</v>
      </c>
      <c r="C156" s="21">
        <v>10</v>
      </c>
      <c r="D156" s="21" t="s">
        <v>34</v>
      </c>
      <c r="E156" s="21">
        <v>15252.727199999999</v>
      </c>
      <c r="F156" s="21">
        <f t="shared" si="2"/>
        <v>152527.272</v>
      </c>
    </row>
    <row r="157" spans="1:6" x14ac:dyDescent="0.25">
      <c r="A157" s="21" t="s">
        <v>774</v>
      </c>
      <c r="B157" s="21" t="s">
        <v>775</v>
      </c>
      <c r="C157" s="21">
        <v>12</v>
      </c>
      <c r="D157" s="21" t="s">
        <v>34</v>
      </c>
      <c r="E157" s="21">
        <v>15252.727199999999</v>
      </c>
      <c r="F157" s="21">
        <f t="shared" si="2"/>
        <v>183032.72639999999</v>
      </c>
    </row>
    <row r="158" spans="1:6" x14ac:dyDescent="0.25">
      <c r="A158" s="21" t="s">
        <v>776</v>
      </c>
      <c r="B158" s="21" t="s">
        <v>777</v>
      </c>
      <c r="C158" s="21">
        <v>39</v>
      </c>
      <c r="D158" s="21" t="s">
        <v>34</v>
      </c>
      <c r="E158" s="21">
        <v>15252.727199999999</v>
      </c>
      <c r="F158" s="21">
        <f t="shared" si="2"/>
        <v>594856.36080000002</v>
      </c>
    </row>
    <row r="159" spans="1:6" x14ac:dyDescent="0.25">
      <c r="A159" s="21" t="s">
        <v>778</v>
      </c>
      <c r="B159" s="40" t="s">
        <v>779</v>
      </c>
      <c r="C159" s="21">
        <v>50</v>
      </c>
      <c r="D159" s="21" t="s">
        <v>34</v>
      </c>
      <c r="E159" s="21">
        <v>19505.376400000001</v>
      </c>
      <c r="F159" s="21">
        <f t="shared" si="2"/>
        <v>975268.82000000007</v>
      </c>
    </row>
    <row r="160" spans="1:6" x14ac:dyDescent="0.25">
      <c r="A160" s="21" t="s">
        <v>780</v>
      </c>
      <c r="B160" s="40" t="s">
        <v>781</v>
      </c>
      <c r="C160" s="21">
        <v>10</v>
      </c>
      <c r="D160" s="21" t="s">
        <v>34</v>
      </c>
      <c r="E160" s="21">
        <v>8413.5061999999998</v>
      </c>
      <c r="F160" s="21">
        <f t="shared" si="2"/>
        <v>84135.062000000005</v>
      </c>
    </row>
    <row r="161" spans="1:6" ht="30" x14ac:dyDescent="0.25">
      <c r="A161" s="21" t="s">
        <v>782</v>
      </c>
      <c r="B161" s="40" t="s">
        <v>783</v>
      </c>
      <c r="C161" s="21">
        <v>17</v>
      </c>
      <c r="D161" s="21" t="s">
        <v>34</v>
      </c>
      <c r="E161" s="21">
        <v>8413.5061999999998</v>
      </c>
      <c r="F161" s="21">
        <f t="shared" si="2"/>
        <v>143029.6054</v>
      </c>
    </row>
    <row r="162" spans="1:6" x14ac:dyDescent="0.25">
      <c r="A162" s="21" t="s">
        <v>784</v>
      </c>
      <c r="B162" s="40" t="s">
        <v>785</v>
      </c>
      <c r="C162" s="21">
        <v>21</v>
      </c>
      <c r="D162" s="21" t="s">
        <v>34</v>
      </c>
      <c r="E162" s="21">
        <v>8413.5061999999998</v>
      </c>
      <c r="F162" s="21">
        <f t="shared" si="2"/>
        <v>176683.63019999999</v>
      </c>
    </row>
    <row r="163" spans="1:6" x14ac:dyDescent="0.25">
      <c r="A163" s="21" t="s">
        <v>786</v>
      </c>
      <c r="B163" s="21" t="s">
        <v>787</v>
      </c>
      <c r="C163" s="21">
        <v>55</v>
      </c>
      <c r="D163" s="21" t="s">
        <v>34</v>
      </c>
      <c r="E163" s="21">
        <v>6453.4672</v>
      </c>
      <c r="F163" s="21">
        <f t="shared" si="2"/>
        <v>354940.696</v>
      </c>
    </row>
    <row r="164" spans="1:6" x14ac:dyDescent="0.25">
      <c r="A164" s="21" t="s">
        <v>788</v>
      </c>
      <c r="B164" s="21" t="s">
        <v>789</v>
      </c>
      <c r="C164" s="21">
        <v>4</v>
      </c>
      <c r="D164" s="21" t="s">
        <v>34</v>
      </c>
      <c r="E164" s="21">
        <v>17172.221399999999</v>
      </c>
      <c r="F164" s="21">
        <f t="shared" si="2"/>
        <v>68688.885599999994</v>
      </c>
    </row>
    <row r="165" spans="1:6" x14ac:dyDescent="0.25">
      <c r="A165" s="21" t="s">
        <v>790</v>
      </c>
      <c r="B165" s="21" t="s">
        <v>791</v>
      </c>
      <c r="C165" s="21">
        <v>5</v>
      </c>
      <c r="D165" s="21" t="s">
        <v>34</v>
      </c>
      <c r="E165" s="21">
        <v>17172.221399999999</v>
      </c>
      <c r="F165" s="21">
        <f t="shared" si="2"/>
        <v>85861.106999999989</v>
      </c>
    </row>
    <row r="166" spans="1:6" x14ac:dyDescent="0.25">
      <c r="A166" s="21" t="s">
        <v>792</v>
      </c>
      <c r="B166" s="21" t="s">
        <v>793</v>
      </c>
      <c r="C166" s="21">
        <v>6</v>
      </c>
      <c r="D166" s="21" t="s">
        <v>34</v>
      </c>
      <c r="E166" s="21">
        <v>17172.221399999999</v>
      </c>
      <c r="F166" s="21">
        <f t="shared" si="2"/>
        <v>103033.3284</v>
      </c>
    </row>
    <row r="167" spans="1:6" x14ac:dyDescent="0.25">
      <c r="A167" s="21" t="s">
        <v>794</v>
      </c>
      <c r="B167" s="40" t="s">
        <v>795</v>
      </c>
      <c r="C167" s="21">
        <v>12</v>
      </c>
      <c r="D167" s="21" t="s">
        <v>34</v>
      </c>
      <c r="E167" s="21">
        <v>5734.4341999999997</v>
      </c>
      <c r="F167" s="21">
        <f t="shared" si="2"/>
        <v>68813.210399999996</v>
      </c>
    </row>
    <row r="168" spans="1:6" x14ac:dyDescent="0.25">
      <c r="A168" s="21" t="s">
        <v>796</v>
      </c>
      <c r="B168" s="21" t="s">
        <v>797</v>
      </c>
      <c r="C168" s="21">
        <v>44</v>
      </c>
      <c r="D168" s="21" t="s">
        <v>34</v>
      </c>
      <c r="E168" s="21">
        <v>8992</v>
      </c>
      <c r="F168" s="21">
        <f t="shared" si="2"/>
        <v>395648</v>
      </c>
    </row>
    <row r="169" spans="1:6" x14ac:dyDescent="0.25">
      <c r="A169" s="21" t="s">
        <v>798</v>
      </c>
      <c r="B169" s="21" t="s">
        <v>799</v>
      </c>
      <c r="C169" s="21">
        <v>1</v>
      </c>
      <c r="D169" s="21" t="s">
        <v>34</v>
      </c>
      <c r="E169" s="21">
        <v>2750</v>
      </c>
      <c r="F169" s="21">
        <f t="shared" si="2"/>
        <v>2750</v>
      </c>
    </row>
    <row r="170" spans="1:6" x14ac:dyDescent="0.25">
      <c r="A170" s="21" t="s">
        <v>800</v>
      </c>
      <c r="B170" s="21" t="s">
        <v>801</v>
      </c>
      <c r="C170" s="21">
        <v>1</v>
      </c>
      <c r="D170" s="21" t="s">
        <v>34</v>
      </c>
      <c r="E170" s="21">
        <v>2750</v>
      </c>
      <c r="F170" s="21">
        <f t="shared" si="2"/>
        <v>2750</v>
      </c>
    </row>
    <row r="171" spans="1:6" x14ac:dyDescent="0.25">
      <c r="A171" s="21" t="s">
        <v>802</v>
      </c>
      <c r="B171" s="21" t="s">
        <v>803</v>
      </c>
      <c r="C171" s="21">
        <v>4</v>
      </c>
      <c r="D171" s="21" t="s">
        <v>34</v>
      </c>
      <c r="E171" s="21">
        <v>3047.94</v>
      </c>
      <c r="F171" s="21">
        <f t="shared" si="2"/>
        <v>12191.76</v>
      </c>
    </row>
    <row r="172" spans="1:6" x14ac:dyDescent="0.25">
      <c r="A172" s="21" t="s">
        <v>760</v>
      </c>
      <c r="B172" s="21" t="s">
        <v>804</v>
      </c>
      <c r="C172" s="21">
        <v>4</v>
      </c>
      <c r="D172" s="21" t="s">
        <v>34</v>
      </c>
      <c r="E172" s="21">
        <v>2266.7800000000002</v>
      </c>
      <c r="F172" s="21">
        <f t="shared" si="2"/>
        <v>9067.1200000000008</v>
      </c>
    </row>
    <row r="173" spans="1:6" x14ac:dyDescent="0.25">
      <c r="A173" s="21" t="s">
        <v>805</v>
      </c>
      <c r="B173" s="21" t="s">
        <v>806</v>
      </c>
      <c r="C173" s="21">
        <v>4</v>
      </c>
      <c r="D173" s="21" t="s">
        <v>34</v>
      </c>
      <c r="E173" s="21">
        <v>2266.7800000000002</v>
      </c>
      <c r="F173" s="21">
        <f t="shared" si="2"/>
        <v>9067.1200000000008</v>
      </c>
    </row>
    <row r="174" spans="1:6" x14ac:dyDescent="0.25">
      <c r="A174" s="21" t="s">
        <v>807</v>
      </c>
      <c r="B174" s="21" t="s">
        <v>808</v>
      </c>
      <c r="C174" s="21">
        <v>15</v>
      </c>
      <c r="D174" s="21" t="s">
        <v>34</v>
      </c>
      <c r="E174" s="21">
        <v>32694.97</v>
      </c>
      <c r="F174" s="21">
        <f t="shared" si="2"/>
        <v>490424.55000000005</v>
      </c>
    </row>
    <row r="175" spans="1:6" x14ac:dyDescent="0.25">
      <c r="A175" s="21" t="s">
        <v>809</v>
      </c>
      <c r="B175" s="21" t="s">
        <v>810</v>
      </c>
      <c r="C175" s="21">
        <v>999</v>
      </c>
      <c r="D175" s="21" t="s">
        <v>34</v>
      </c>
      <c r="E175" s="21">
        <v>92.04</v>
      </c>
      <c r="F175" s="21">
        <f t="shared" si="2"/>
        <v>91947.96</v>
      </c>
    </row>
    <row r="176" spans="1:6" x14ac:dyDescent="0.25">
      <c r="A176" s="2"/>
      <c r="B176" s="2"/>
      <c r="C176" s="2"/>
      <c r="D176" s="2"/>
      <c r="E176" s="2"/>
      <c r="F176" s="22">
        <f>SUM(F8:F175)</f>
        <v>9973955.984000003</v>
      </c>
    </row>
    <row r="179" spans="1:6" x14ac:dyDescent="0.25">
      <c r="A179" s="2"/>
      <c r="B179" s="2"/>
      <c r="C179" s="2"/>
      <c r="D179" s="2"/>
      <c r="E179" s="2"/>
      <c r="F179" s="2"/>
    </row>
    <row r="180" spans="1:6" ht="15.75" x14ac:dyDescent="0.25">
      <c r="A180" s="17" t="s">
        <v>24</v>
      </c>
      <c r="B180" s="17"/>
      <c r="C180" s="17"/>
      <c r="D180" s="17"/>
      <c r="E180" s="17"/>
      <c r="F180" s="17"/>
    </row>
    <row r="181" spans="1:6" ht="15.75" x14ac:dyDescent="0.25">
      <c r="A181" s="17" t="s">
        <v>1</v>
      </c>
      <c r="B181" s="17"/>
      <c r="C181" s="17"/>
      <c r="D181" s="17"/>
      <c r="E181" s="17"/>
      <c r="F181" s="17"/>
    </row>
    <row r="182" spans="1:6" ht="15.75" x14ac:dyDescent="0.25">
      <c r="A182" s="17" t="s">
        <v>25</v>
      </c>
      <c r="B182" s="17"/>
      <c r="C182" s="17"/>
      <c r="D182" s="17"/>
      <c r="E182" s="17"/>
      <c r="F182" s="17"/>
    </row>
    <row r="183" spans="1:6" ht="18.75" x14ac:dyDescent="0.3">
      <c r="A183" s="18" t="s">
        <v>196</v>
      </c>
      <c r="B183" s="18"/>
      <c r="C183" s="18"/>
      <c r="D183" s="18"/>
      <c r="E183" s="18"/>
      <c r="F183" s="18"/>
    </row>
    <row r="184" spans="1:6" ht="18.75" x14ac:dyDescent="0.3">
      <c r="A184" s="39" t="s">
        <v>469</v>
      </c>
      <c r="B184" s="39"/>
      <c r="C184" s="39"/>
      <c r="D184" s="39"/>
      <c r="E184" s="39"/>
      <c r="F184" s="39"/>
    </row>
    <row r="185" spans="1:6" ht="75" x14ac:dyDescent="0.25">
      <c r="A185" s="20" t="s">
        <v>27</v>
      </c>
      <c r="B185" s="20" t="s">
        <v>28</v>
      </c>
      <c r="C185" s="36" t="s">
        <v>197</v>
      </c>
      <c r="D185" s="20" t="s">
        <v>30</v>
      </c>
      <c r="E185" s="20" t="s">
        <v>31</v>
      </c>
      <c r="F185" s="20" t="s">
        <v>8</v>
      </c>
    </row>
    <row r="186" spans="1:6" ht="30" x14ac:dyDescent="0.25">
      <c r="A186" s="21" t="s">
        <v>811</v>
      </c>
      <c r="B186" s="21" t="s">
        <v>812</v>
      </c>
      <c r="C186" s="21">
        <v>15</v>
      </c>
      <c r="D186" s="21" t="s">
        <v>34</v>
      </c>
      <c r="E186" s="21">
        <v>600.62</v>
      </c>
      <c r="F186" s="41">
        <f t="shared" ref="F186:F249" si="3">C186*E186</f>
        <v>9009.2999999999993</v>
      </c>
    </row>
    <row r="187" spans="1:6" ht="30" x14ac:dyDescent="0.25">
      <c r="A187" s="21"/>
      <c r="B187" s="21" t="s">
        <v>813</v>
      </c>
      <c r="C187" s="21">
        <v>40</v>
      </c>
      <c r="D187" s="21" t="s">
        <v>34</v>
      </c>
      <c r="E187" s="21">
        <v>276.12</v>
      </c>
      <c r="F187" s="41">
        <f t="shared" si="3"/>
        <v>11044.8</v>
      </c>
    </row>
    <row r="188" spans="1:6" ht="30" x14ac:dyDescent="0.25">
      <c r="A188" s="21" t="s">
        <v>814</v>
      </c>
      <c r="B188" s="21" t="s">
        <v>815</v>
      </c>
      <c r="C188" s="21">
        <v>13</v>
      </c>
      <c r="D188" s="21" t="s">
        <v>34</v>
      </c>
      <c r="E188" s="21">
        <v>31.86</v>
      </c>
      <c r="F188" s="41">
        <f t="shared" si="3"/>
        <v>414.18</v>
      </c>
    </row>
    <row r="189" spans="1:6" ht="45" x14ac:dyDescent="0.25">
      <c r="A189" s="21" t="s">
        <v>472</v>
      </c>
      <c r="B189" s="21" t="s">
        <v>473</v>
      </c>
      <c r="C189" s="21">
        <v>191</v>
      </c>
      <c r="D189" s="21" t="s">
        <v>34</v>
      </c>
      <c r="E189" s="21">
        <v>25.96</v>
      </c>
      <c r="F189" s="41">
        <f t="shared" si="3"/>
        <v>4958.3600000000006</v>
      </c>
    </row>
    <row r="190" spans="1:6" ht="45" x14ac:dyDescent="0.25">
      <c r="A190" s="21" t="s">
        <v>474</v>
      </c>
      <c r="B190" s="21" t="s">
        <v>475</v>
      </c>
      <c r="C190" s="21">
        <v>9622</v>
      </c>
      <c r="D190" s="21" t="s">
        <v>34</v>
      </c>
      <c r="E190" s="21">
        <v>13.01</v>
      </c>
      <c r="F190" s="41">
        <f t="shared" si="3"/>
        <v>125182.22</v>
      </c>
    </row>
    <row r="191" spans="1:6" ht="30" x14ac:dyDescent="0.25">
      <c r="A191" s="21" t="s">
        <v>476</v>
      </c>
      <c r="B191" s="21" t="s">
        <v>477</v>
      </c>
      <c r="C191" s="21">
        <v>3867</v>
      </c>
      <c r="D191" s="21" t="s">
        <v>34</v>
      </c>
      <c r="E191" s="21">
        <v>43</v>
      </c>
      <c r="F191" s="41">
        <f t="shared" si="3"/>
        <v>166281</v>
      </c>
    </row>
    <row r="192" spans="1:6" x14ac:dyDescent="0.25">
      <c r="A192" s="21" t="s">
        <v>816</v>
      </c>
      <c r="B192" s="21" t="s">
        <v>817</v>
      </c>
      <c r="C192" s="21">
        <v>109</v>
      </c>
      <c r="D192" s="21" t="s">
        <v>34</v>
      </c>
      <c r="E192" s="21">
        <v>215</v>
      </c>
      <c r="F192" s="41">
        <f t="shared" si="3"/>
        <v>23435</v>
      </c>
    </row>
    <row r="193" spans="1:6" x14ac:dyDescent="0.25">
      <c r="A193" s="21" t="s">
        <v>478</v>
      </c>
      <c r="B193" s="21" t="s">
        <v>479</v>
      </c>
      <c r="C193" s="21">
        <v>26</v>
      </c>
      <c r="D193" s="21" t="s">
        <v>34</v>
      </c>
      <c r="E193" s="21">
        <v>26</v>
      </c>
      <c r="F193" s="41">
        <f t="shared" si="3"/>
        <v>676</v>
      </c>
    </row>
    <row r="194" spans="1:6" ht="30" x14ac:dyDescent="0.25">
      <c r="A194" s="21" t="s">
        <v>818</v>
      </c>
      <c r="B194" s="21" t="s">
        <v>819</v>
      </c>
      <c r="C194" s="21">
        <v>500</v>
      </c>
      <c r="D194" s="21" t="s">
        <v>34</v>
      </c>
      <c r="E194" s="21">
        <v>160.47999999999999</v>
      </c>
      <c r="F194" s="41">
        <f t="shared" si="3"/>
        <v>80240</v>
      </c>
    </row>
    <row r="195" spans="1:6" x14ac:dyDescent="0.25">
      <c r="A195" s="21" t="s">
        <v>480</v>
      </c>
      <c r="B195" s="21" t="s">
        <v>481</v>
      </c>
      <c r="C195" s="21">
        <v>9</v>
      </c>
      <c r="D195" s="21" t="s">
        <v>34</v>
      </c>
      <c r="E195" s="21">
        <v>215.94</v>
      </c>
      <c r="F195" s="41">
        <f t="shared" si="3"/>
        <v>1943.46</v>
      </c>
    </row>
    <row r="196" spans="1:6" x14ac:dyDescent="0.25">
      <c r="A196" s="21" t="s">
        <v>482</v>
      </c>
      <c r="B196" s="21" t="s">
        <v>483</v>
      </c>
      <c r="C196" s="21">
        <v>92</v>
      </c>
      <c r="D196" s="21" t="s">
        <v>34</v>
      </c>
      <c r="E196" s="21">
        <v>295</v>
      </c>
      <c r="F196" s="41">
        <f t="shared" si="3"/>
        <v>27140</v>
      </c>
    </row>
    <row r="197" spans="1:6" x14ac:dyDescent="0.25">
      <c r="A197" s="21" t="s">
        <v>484</v>
      </c>
      <c r="B197" s="21" t="s">
        <v>485</v>
      </c>
      <c r="C197" s="21">
        <v>17</v>
      </c>
      <c r="D197" s="21" t="s">
        <v>34</v>
      </c>
      <c r="E197" s="21">
        <v>295</v>
      </c>
      <c r="F197" s="41">
        <f t="shared" si="3"/>
        <v>5015</v>
      </c>
    </row>
    <row r="198" spans="1:6" x14ac:dyDescent="0.25">
      <c r="A198" s="21" t="s">
        <v>486</v>
      </c>
      <c r="B198" s="21" t="s">
        <v>487</v>
      </c>
      <c r="C198" s="21">
        <v>173</v>
      </c>
      <c r="D198" s="21" t="s">
        <v>34</v>
      </c>
      <c r="E198" s="21">
        <v>295</v>
      </c>
      <c r="F198" s="41">
        <f t="shared" si="3"/>
        <v>51035</v>
      </c>
    </row>
    <row r="199" spans="1:6" x14ac:dyDescent="0.25">
      <c r="A199" s="21" t="s">
        <v>488</v>
      </c>
      <c r="B199" s="21" t="s">
        <v>489</v>
      </c>
      <c r="C199" s="21">
        <v>492</v>
      </c>
      <c r="D199" s="21" t="s">
        <v>34</v>
      </c>
      <c r="E199" s="21">
        <v>100.3</v>
      </c>
      <c r="F199" s="41">
        <f t="shared" si="3"/>
        <v>49347.6</v>
      </c>
    </row>
    <row r="200" spans="1:6" x14ac:dyDescent="0.25">
      <c r="A200" s="21" t="s">
        <v>490</v>
      </c>
      <c r="B200" s="21" t="s">
        <v>491</v>
      </c>
      <c r="C200" s="21">
        <v>144</v>
      </c>
      <c r="D200" s="21" t="s">
        <v>34</v>
      </c>
      <c r="E200" s="21">
        <v>150.99279999999999</v>
      </c>
      <c r="F200" s="41">
        <f t="shared" si="3"/>
        <v>21742.963199999998</v>
      </c>
    </row>
    <row r="201" spans="1:6" x14ac:dyDescent="0.25">
      <c r="A201" s="21" t="s">
        <v>492</v>
      </c>
      <c r="B201" s="21" t="s">
        <v>493</v>
      </c>
      <c r="C201" s="21">
        <v>468</v>
      </c>
      <c r="D201" s="21" t="s">
        <v>34</v>
      </c>
      <c r="E201" s="21">
        <v>132.16</v>
      </c>
      <c r="F201" s="41">
        <f t="shared" si="3"/>
        <v>61850.879999999997</v>
      </c>
    </row>
    <row r="202" spans="1:6" x14ac:dyDescent="0.25">
      <c r="A202" s="21" t="s">
        <v>494</v>
      </c>
      <c r="B202" s="21" t="s">
        <v>495</v>
      </c>
      <c r="C202" s="21">
        <v>38</v>
      </c>
      <c r="D202" s="21" t="s">
        <v>34</v>
      </c>
      <c r="E202" s="21">
        <v>182.9</v>
      </c>
      <c r="F202" s="41">
        <f t="shared" si="3"/>
        <v>6950.2</v>
      </c>
    </row>
    <row r="203" spans="1:6" x14ac:dyDescent="0.25">
      <c r="A203" s="21" t="s">
        <v>496</v>
      </c>
      <c r="B203" s="21" t="s">
        <v>497</v>
      </c>
      <c r="C203" s="21">
        <v>1</v>
      </c>
      <c r="D203" s="21" t="s">
        <v>34</v>
      </c>
      <c r="E203" s="21">
        <v>1416</v>
      </c>
      <c r="F203" s="41">
        <f t="shared" si="3"/>
        <v>1416</v>
      </c>
    </row>
    <row r="204" spans="1:6" ht="30" x14ac:dyDescent="0.25">
      <c r="A204" s="21" t="s">
        <v>498</v>
      </c>
      <c r="B204" s="21" t="s">
        <v>499</v>
      </c>
      <c r="C204" s="21">
        <v>14</v>
      </c>
      <c r="D204" s="21" t="s">
        <v>34</v>
      </c>
      <c r="E204" s="21">
        <v>531</v>
      </c>
      <c r="F204" s="41">
        <f t="shared" si="3"/>
        <v>7434</v>
      </c>
    </row>
    <row r="205" spans="1:6" x14ac:dyDescent="0.25">
      <c r="A205" s="21" t="s">
        <v>500</v>
      </c>
      <c r="B205" s="21" t="s">
        <v>501</v>
      </c>
      <c r="C205" s="21">
        <v>3990</v>
      </c>
      <c r="D205" s="21" t="s">
        <v>34</v>
      </c>
      <c r="E205" s="21">
        <v>30.68</v>
      </c>
      <c r="F205" s="41">
        <f t="shared" si="3"/>
        <v>122413.2</v>
      </c>
    </row>
    <row r="206" spans="1:6" x14ac:dyDescent="0.25">
      <c r="A206" s="21" t="s">
        <v>502</v>
      </c>
      <c r="B206" s="21" t="s">
        <v>503</v>
      </c>
      <c r="C206" s="21">
        <v>4</v>
      </c>
      <c r="D206" s="21" t="s">
        <v>34</v>
      </c>
      <c r="E206" s="21">
        <v>750</v>
      </c>
      <c r="F206" s="41">
        <f t="shared" si="3"/>
        <v>3000</v>
      </c>
    </row>
    <row r="207" spans="1:6" x14ac:dyDescent="0.25">
      <c r="A207" s="21" t="s">
        <v>504</v>
      </c>
      <c r="B207" s="21" t="s">
        <v>505</v>
      </c>
      <c r="C207" s="21">
        <v>4</v>
      </c>
      <c r="D207" s="21" t="s">
        <v>34</v>
      </c>
      <c r="E207" s="21">
        <v>50</v>
      </c>
      <c r="F207" s="41">
        <f t="shared" si="3"/>
        <v>200</v>
      </c>
    </row>
    <row r="208" spans="1:6" x14ac:dyDescent="0.25">
      <c r="A208" s="21" t="s">
        <v>506</v>
      </c>
      <c r="B208" s="21" t="s">
        <v>507</v>
      </c>
      <c r="C208" s="21">
        <v>301</v>
      </c>
      <c r="D208" s="21" t="s">
        <v>34</v>
      </c>
      <c r="E208" s="21">
        <v>15</v>
      </c>
      <c r="F208" s="41">
        <f t="shared" si="3"/>
        <v>4515</v>
      </c>
    </row>
    <row r="209" spans="1:6" x14ac:dyDescent="0.25">
      <c r="A209" s="21" t="s">
        <v>508</v>
      </c>
      <c r="B209" s="21" t="s">
        <v>509</v>
      </c>
      <c r="C209" s="21">
        <v>243</v>
      </c>
      <c r="D209" s="21" t="s">
        <v>34</v>
      </c>
      <c r="E209" s="21">
        <v>22.59</v>
      </c>
      <c r="F209" s="41">
        <f t="shared" si="3"/>
        <v>5489.37</v>
      </c>
    </row>
    <row r="210" spans="1:6" ht="30" x14ac:dyDescent="0.25">
      <c r="A210" s="21" t="s">
        <v>510</v>
      </c>
      <c r="B210" s="21" t="s">
        <v>511</v>
      </c>
      <c r="C210" s="21">
        <v>160</v>
      </c>
      <c r="D210" s="21" t="s">
        <v>34</v>
      </c>
      <c r="E210" s="21">
        <v>20.440000000000001</v>
      </c>
      <c r="F210" s="41">
        <f t="shared" si="3"/>
        <v>3270.4</v>
      </c>
    </row>
    <row r="211" spans="1:6" ht="30" x14ac:dyDescent="0.25">
      <c r="A211" s="21" t="s">
        <v>512</v>
      </c>
      <c r="B211" s="21" t="s">
        <v>513</v>
      </c>
      <c r="C211" s="21">
        <v>102</v>
      </c>
      <c r="D211" s="21" t="s">
        <v>34</v>
      </c>
      <c r="E211" s="21">
        <v>210.39400000000001</v>
      </c>
      <c r="F211" s="41">
        <f t="shared" si="3"/>
        <v>21460.188000000002</v>
      </c>
    </row>
    <row r="212" spans="1:6" x14ac:dyDescent="0.25">
      <c r="A212" s="21" t="s">
        <v>516</v>
      </c>
      <c r="B212" s="21" t="s">
        <v>517</v>
      </c>
      <c r="C212" s="21">
        <v>7</v>
      </c>
      <c r="D212" s="21" t="s">
        <v>34</v>
      </c>
      <c r="E212" s="21">
        <v>215</v>
      </c>
      <c r="F212" s="41">
        <f t="shared" si="3"/>
        <v>1505</v>
      </c>
    </row>
    <row r="213" spans="1:6" ht="30" x14ac:dyDescent="0.25">
      <c r="A213" s="21" t="s">
        <v>518</v>
      </c>
      <c r="B213" s="21" t="s">
        <v>519</v>
      </c>
      <c r="C213" s="21">
        <v>42</v>
      </c>
      <c r="D213" s="21" t="s">
        <v>34</v>
      </c>
      <c r="E213" s="21">
        <v>93</v>
      </c>
      <c r="F213" s="41">
        <f t="shared" si="3"/>
        <v>3906</v>
      </c>
    </row>
    <row r="214" spans="1:6" ht="30" x14ac:dyDescent="0.25">
      <c r="A214" s="21" t="s">
        <v>520</v>
      </c>
      <c r="B214" s="21" t="s">
        <v>521</v>
      </c>
      <c r="C214" s="21">
        <v>63</v>
      </c>
      <c r="D214" s="21" t="s">
        <v>34</v>
      </c>
      <c r="E214" s="21">
        <v>23.6</v>
      </c>
      <c r="F214" s="41">
        <f t="shared" si="3"/>
        <v>1486.8000000000002</v>
      </c>
    </row>
    <row r="215" spans="1:6" x14ac:dyDescent="0.25">
      <c r="A215" s="21" t="s">
        <v>522</v>
      </c>
      <c r="B215" s="21" t="s">
        <v>523</v>
      </c>
      <c r="C215" s="21">
        <v>0</v>
      </c>
      <c r="D215" s="21" t="s">
        <v>34</v>
      </c>
      <c r="E215" s="21">
        <v>6395.6</v>
      </c>
      <c r="F215" s="41">
        <f t="shared" si="3"/>
        <v>0</v>
      </c>
    </row>
    <row r="216" spans="1:6" x14ac:dyDescent="0.25">
      <c r="A216" s="21" t="s">
        <v>820</v>
      </c>
      <c r="B216" s="21" t="s">
        <v>821</v>
      </c>
      <c r="C216" s="21">
        <v>3504</v>
      </c>
      <c r="D216" s="21" t="s">
        <v>83</v>
      </c>
      <c r="E216" s="21">
        <v>41.3</v>
      </c>
      <c r="F216" s="41">
        <f t="shared" si="3"/>
        <v>144715.19999999998</v>
      </c>
    </row>
    <row r="217" spans="1:6" x14ac:dyDescent="0.25">
      <c r="A217" s="21" t="s">
        <v>524</v>
      </c>
      <c r="B217" s="21" t="s">
        <v>525</v>
      </c>
      <c r="C217" s="21">
        <v>280</v>
      </c>
      <c r="D217" s="21" t="s">
        <v>34</v>
      </c>
      <c r="E217" s="21">
        <v>3.4220000000000002</v>
      </c>
      <c r="F217" s="41">
        <f t="shared" si="3"/>
        <v>958.16000000000008</v>
      </c>
    </row>
    <row r="218" spans="1:6" x14ac:dyDescent="0.25">
      <c r="A218" s="21" t="s">
        <v>822</v>
      </c>
      <c r="B218" s="21" t="s">
        <v>823</v>
      </c>
      <c r="C218" s="21">
        <v>914</v>
      </c>
      <c r="D218" s="21" t="s">
        <v>34</v>
      </c>
      <c r="E218" s="21">
        <v>16.22</v>
      </c>
      <c r="F218" s="41">
        <f t="shared" si="3"/>
        <v>14825.079999999998</v>
      </c>
    </row>
    <row r="219" spans="1:6" ht="30" x14ac:dyDescent="0.25">
      <c r="A219" s="21" t="s">
        <v>526</v>
      </c>
      <c r="B219" s="21" t="s">
        <v>527</v>
      </c>
      <c r="C219" s="21">
        <v>1801</v>
      </c>
      <c r="D219" s="21" t="s">
        <v>83</v>
      </c>
      <c r="E219" s="21">
        <v>23.01</v>
      </c>
      <c r="F219" s="41">
        <f t="shared" si="3"/>
        <v>41441.01</v>
      </c>
    </row>
    <row r="220" spans="1:6" ht="30" x14ac:dyDescent="0.25">
      <c r="A220" s="21" t="s">
        <v>528</v>
      </c>
      <c r="B220" s="21" t="s">
        <v>529</v>
      </c>
      <c r="C220" s="21">
        <v>447</v>
      </c>
      <c r="D220" s="21" t="s">
        <v>530</v>
      </c>
      <c r="E220" s="21">
        <v>34.22</v>
      </c>
      <c r="F220" s="41">
        <f t="shared" si="3"/>
        <v>15296.34</v>
      </c>
    </row>
    <row r="221" spans="1:6" ht="30" x14ac:dyDescent="0.25">
      <c r="A221" s="21" t="s">
        <v>531</v>
      </c>
      <c r="B221" s="21" t="s">
        <v>532</v>
      </c>
      <c r="C221" s="21">
        <v>1337</v>
      </c>
      <c r="D221" s="21" t="s">
        <v>34</v>
      </c>
      <c r="E221" s="21">
        <v>20.059999999999999</v>
      </c>
      <c r="F221" s="41">
        <f t="shared" si="3"/>
        <v>26820.219999999998</v>
      </c>
    </row>
    <row r="222" spans="1:6" ht="45" x14ac:dyDescent="0.25">
      <c r="A222" s="21" t="s">
        <v>533</v>
      </c>
      <c r="B222" s="21" t="s">
        <v>534</v>
      </c>
      <c r="C222" s="21">
        <v>45</v>
      </c>
      <c r="D222" s="21" t="s">
        <v>34</v>
      </c>
      <c r="E222" s="21">
        <v>53.005600000000001</v>
      </c>
      <c r="F222" s="41">
        <f t="shared" si="3"/>
        <v>2385.252</v>
      </c>
    </row>
    <row r="223" spans="1:6" x14ac:dyDescent="0.25">
      <c r="A223" s="21" t="s">
        <v>535</v>
      </c>
      <c r="B223" s="21" t="s">
        <v>536</v>
      </c>
      <c r="C223" s="21">
        <v>56</v>
      </c>
      <c r="D223" s="21" t="s">
        <v>34</v>
      </c>
      <c r="E223" s="21">
        <v>21.83</v>
      </c>
      <c r="F223" s="41">
        <f t="shared" si="3"/>
        <v>1222.48</v>
      </c>
    </row>
    <row r="224" spans="1:6" x14ac:dyDescent="0.25">
      <c r="A224" s="21" t="s">
        <v>537</v>
      </c>
      <c r="B224" s="21" t="s">
        <v>538</v>
      </c>
      <c r="C224" s="21">
        <v>391</v>
      </c>
      <c r="D224" s="21" t="s">
        <v>34</v>
      </c>
      <c r="E224" s="21">
        <v>1</v>
      </c>
      <c r="F224" s="41">
        <f t="shared" si="3"/>
        <v>391</v>
      </c>
    </row>
    <row r="225" spans="1:6" ht="30" x14ac:dyDescent="0.25">
      <c r="A225" s="21" t="s">
        <v>539</v>
      </c>
      <c r="B225" s="21" t="s">
        <v>540</v>
      </c>
      <c r="C225" s="21">
        <v>18</v>
      </c>
      <c r="D225" s="21" t="s">
        <v>34</v>
      </c>
      <c r="E225" s="21">
        <v>378</v>
      </c>
      <c r="F225" s="41">
        <f t="shared" si="3"/>
        <v>6804</v>
      </c>
    </row>
    <row r="226" spans="1:6" ht="30" x14ac:dyDescent="0.25">
      <c r="A226" s="21" t="s">
        <v>541</v>
      </c>
      <c r="B226" s="21" t="s">
        <v>542</v>
      </c>
      <c r="C226" s="21">
        <v>54</v>
      </c>
      <c r="D226" s="21" t="s">
        <v>34</v>
      </c>
      <c r="E226" s="21">
        <v>109</v>
      </c>
      <c r="F226" s="41">
        <f t="shared" si="3"/>
        <v>5886</v>
      </c>
    </row>
    <row r="227" spans="1:6" ht="30" x14ac:dyDescent="0.25">
      <c r="A227" s="21" t="s">
        <v>543</v>
      </c>
      <c r="B227" s="21" t="s">
        <v>544</v>
      </c>
      <c r="C227" s="21">
        <v>2760</v>
      </c>
      <c r="D227" s="21" t="s">
        <v>34</v>
      </c>
      <c r="E227" s="21">
        <v>354</v>
      </c>
      <c r="F227" s="41">
        <f t="shared" si="3"/>
        <v>977040</v>
      </c>
    </row>
    <row r="228" spans="1:6" x14ac:dyDescent="0.25">
      <c r="A228" s="21" t="s">
        <v>545</v>
      </c>
      <c r="B228" s="21" t="s">
        <v>546</v>
      </c>
      <c r="C228" s="21">
        <v>10</v>
      </c>
      <c r="D228" s="21" t="s">
        <v>34</v>
      </c>
      <c r="E228" s="21">
        <v>7500</v>
      </c>
      <c r="F228" s="41">
        <f t="shared" si="3"/>
        <v>75000</v>
      </c>
    </row>
    <row r="229" spans="1:6" ht="30" x14ac:dyDescent="0.25">
      <c r="A229" s="21" t="s">
        <v>824</v>
      </c>
      <c r="B229" s="21" t="s">
        <v>825</v>
      </c>
      <c r="C229" s="21">
        <v>100</v>
      </c>
      <c r="D229" s="21" t="s">
        <v>34</v>
      </c>
      <c r="E229" s="21">
        <v>132.16</v>
      </c>
      <c r="F229" s="41">
        <f t="shared" si="3"/>
        <v>13216</v>
      </c>
    </row>
    <row r="230" spans="1:6" ht="30" x14ac:dyDescent="0.25">
      <c r="A230" s="21" t="s">
        <v>547</v>
      </c>
      <c r="B230" s="21" t="s">
        <v>548</v>
      </c>
      <c r="C230" s="21">
        <v>27</v>
      </c>
      <c r="D230" s="21" t="s">
        <v>34</v>
      </c>
      <c r="E230" s="21">
        <v>41.394399999999997</v>
      </c>
      <c r="F230" s="41">
        <f t="shared" si="3"/>
        <v>1117.6487999999999</v>
      </c>
    </row>
    <row r="231" spans="1:6" x14ac:dyDescent="0.25">
      <c r="A231" s="21" t="s">
        <v>549</v>
      </c>
      <c r="B231" s="21" t="s">
        <v>550</v>
      </c>
      <c r="C231" s="21">
        <v>3</v>
      </c>
      <c r="D231" s="21" t="s">
        <v>34</v>
      </c>
      <c r="E231" s="21">
        <v>6016.3951999999999</v>
      </c>
      <c r="F231" s="41">
        <f t="shared" si="3"/>
        <v>18049.185600000001</v>
      </c>
    </row>
    <row r="232" spans="1:6" x14ac:dyDescent="0.25">
      <c r="A232" s="21" t="s">
        <v>551</v>
      </c>
      <c r="B232" s="21" t="s">
        <v>552</v>
      </c>
      <c r="C232" s="21">
        <v>4</v>
      </c>
      <c r="D232" s="21" t="s">
        <v>34</v>
      </c>
      <c r="E232" s="21">
        <v>16646.1302</v>
      </c>
      <c r="F232" s="41">
        <f t="shared" si="3"/>
        <v>66584.520799999998</v>
      </c>
    </row>
    <row r="233" spans="1:6" x14ac:dyDescent="0.25">
      <c r="A233" s="21" t="s">
        <v>553</v>
      </c>
      <c r="B233" s="21" t="s">
        <v>554</v>
      </c>
      <c r="C233" s="21">
        <v>5</v>
      </c>
      <c r="D233" s="21" t="s">
        <v>34</v>
      </c>
      <c r="E233" s="21">
        <v>16646.1302</v>
      </c>
      <c r="F233" s="41">
        <f t="shared" si="3"/>
        <v>83230.650999999998</v>
      </c>
    </row>
    <row r="234" spans="1:6" x14ac:dyDescent="0.25">
      <c r="A234" s="21" t="s">
        <v>555</v>
      </c>
      <c r="B234" s="21" t="s">
        <v>556</v>
      </c>
      <c r="C234" s="21">
        <v>5</v>
      </c>
      <c r="D234" s="21" t="s">
        <v>34</v>
      </c>
      <c r="E234" s="21">
        <v>16646.236400000002</v>
      </c>
      <c r="F234" s="41">
        <f t="shared" si="3"/>
        <v>83231.182000000001</v>
      </c>
    </row>
    <row r="235" spans="1:6" x14ac:dyDescent="0.25">
      <c r="A235" s="21" t="s">
        <v>557</v>
      </c>
      <c r="B235" s="21" t="s">
        <v>558</v>
      </c>
      <c r="C235" s="21">
        <v>71</v>
      </c>
      <c r="D235" s="21" t="s">
        <v>34</v>
      </c>
      <c r="E235" s="21">
        <v>17</v>
      </c>
      <c r="F235" s="41">
        <f t="shared" si="3"/>
        <v>1207</v>
      </c>
    </row>
    <row r="236" spans="1:6" x14ac:dyDescent="0.25">
      <c r="A236" s="21" t="s">
        <v>559</v>
      </c>
      <c r="B236" s="21" t="s">
        <v>560</v>
      </c>
      <c r="C236" s="21">
        <v>64</v>
      </c>
      <c r="D236" s="21" t="s">
        <v>34</v>
      </c>
      <c r="E236" s="21">
        <v>90.86</v>
      </c>
      <c r="F236" s="41">
        <f t="shared" si="3"/>
        <v>5815.04</v>
      </c>
    </row>
    <row r="237" spans="1:6" x14ac:dyDescent="0.25">
      <c r="A237" s="21" t="s">
        <v>561</v>
      </c>
      <c r="B237" s="21" t="s">
        <v>562</v>
      </c>
      <c r="C237" s="21">
        <v>150</v>
      </c>
      <c r="D237" s="21" t="s">
        <v>34</v>
      </c>
      <c r="E237" s="21">
        <v>12.39</v>
      </c>
      <c r="F237" s="41">
        <f t="shared" si="3"/>
        <v>1858.5</v>
      </c>
    </row>
    <row r="238" spans="1:6" x14ac:dyDescent="0.25">
      <c r="A238" s="21" t="s">
        <v>563</v>
      </c>
      <c r="B238" s="21" t="s">
        <v>564</v>
      </c>
      <c r="C238" s="21">
        <v>200</v>
      </c>
      <c r="D238" s="21" t="s">
        <v>34</v>
      </c>
      <c r="E238" s="21">
        <v>2.4500000000000002</v>
      </c>
      <c r="F238" s="41">
        <f t="shared" si="3"/>
        <v>490.00000000000006</v>
      </c>
    </row>
    <row r="239" spans="1:6" x14ac:dyDescent="0.25">
      <c r="A239" s="21" t="s">
        <v>565</v>
      </c>
      <c r="B239" s="21" t="s">
        <v>566</v>
      </c>
      <c r="C239" s="21">
        <v>200</v>
      </c>
      <c r="D239" s="21" t="s">
        <v>34</v>
      </c>
      <c r="E239" s="21">
        <v>4.1500000000000004</v>
      </c>
      <c r="F239" s="41">
        <f t="shared" si="3"/>
        <v>830.00000000000011</v>
      </c>
    </row>
    <row r="240" spans="1:6" x14ac:dyDescent="0.25">
      <c r="A240" s="21" t="s">
        <v>567</v>
      </c>
      <c r="B240" s="21" t="s">
        <v>568</v>
      </c>
      <c r="C240" s="21">
        <v>200</v>
      </c>
      <c r="D240" s="21" t="s">
        <v>34</v>
      </c>
      <c r="E240" s="21">
        <v>4.1500000000000004</v>
      </c>
      <c r="F240" s="41">
        <f t="shared" si="3"/>
        <v>830.00000000000011</v>
      </c>
    </row>
    <row r="241" spans="1:6" x14ac:dyDescent="0.25">
      <c r="A241" s="21" t="s">
        <v>569</v>
      </c>
      <c r="B241" s="21" t="s">
        <v>570</v>
      </c>
      <c r="C241" s="21">
        <v>250</v>
      </c>
      <c r="D241" s="21" t="s">
        <v>34</v>
      </c>
      <c r="E241" s="21">
        <v>4.1500000000000004</v>
      </c>
      <c r="F241" s="41">
        <f t="shared" si="3"/>
        <v>1037.5</v>
      </c>
    </row>
    <row r="242" spans="1:6" x14ac:dyDescent="0.25">
      <c r="A242" s="21" t="s">
        <v>826</v>
      </c>
      <c r="B242" s="21" t="s">
        <v>827</v>
      </c>
      <c r="C242" s="21">
        <v>200</v>
      </c>
      <c r="D242" s="21" t="s">
        <v>34</v>
      </c>
      <c r="E242" s="21">
        <v>56.64</v>
      </c>
      <c r="F242" s="41">
        <f t="shared" si="3"/>
        <v>11328</v>
      </c>
    </row>
    <row r="243" spans="1:6" ht="30" x14ac:dyDescent="0.25">
      <c r="A243" s="21" t="s">
        <v>571</v>
      </c>
      <c r="B243" s="21" t="s">
        <v>572</v>
      </c>
      <c r="C243" s="21">
        <v>105</v>
      </c>
      <c r="D243" s="21" t="s">
        <v>34</v>
      </c>
      <c r="E243" s="21">
        <v>25.96</v>
      </c>
      <c r="F243" s="41">
        <f t="shared" si="3"/>
        <v>2725.8</v>
      </c>
    </row>
    <row r="244" spans="1:6" x14ac:dyDescent="0.25">
      <c r="A244" s="21" t="s">
        <v>573</v>
      </c>
      <c r="B244" s="21" t="s">
        <v>574</v>
      </c>
      <c r="C244" s="21">
        <v>139</v>
      </c>
      <c r="D244" s="21" t="s">
        <v>34</v>
      </c>
      <c r="E244" s="21">
        <v>14.5</v>
      </c>
      <c r="F244" s="41">
        <f t="shared" si="3"/>
        <v>2015.5</v>
      </c>
    </row>
    <row r="245" spans="1:6" x14ac:dyDescent="0.25">
      <c r="A245" s="21" t="s">
        <v>575</v>
      </c>
      <c r="B245" s="21" t="s">
        <v>576</v>
      </c>
      <c r="C245" s="21">
        <v>411</v>
      </c>
      <c r="D245" s="21" t="s">
        <v>34</v>
      </c>
      <c r="E245" s="21">
        <v>14.5</v>
      </c>
      <c r="F245" s="41">
        <f t="shared" si="3"/>
        <v>5959.5</v>
      </c>
    </row>
    <row r="246" spans="1:6" x14ac:dyDescent="0.25">
      <c r="A246" s="21" t="s">
        <v>577</v>
      </c>
      <c r="B246" s="21" t="s">
        <v>578</v>
      </c>
      <c r="C246" s="21">
        <v>100</v>
      </c>
      <c r="D246" s="21" t="s">
        <v>34</v>
      </c>
      <c r="E246" s="21">
        <v>36.340000000000003</v>
      </c>
      <c r="F246" s="41">
        <f t="shared" si="3"/>
        <v>3634.0000000000005</v>
      </c>
    </row>
    <row r="247" spans="1:6" ht="30" x14ac:dyDescent="0.25">
      <c r="A247" s="21" t="s">
        <v>579</v>
      </c>
      <c r="B247" s="21" t="s">
        <v>580</v>
      </c>
      <c r="C247" s="21">
        <v>355</v>
      </c>
      <c r="D247" s="21" t="s">
        <v>382</v>
      </c>
      <c r="E247" s="21">
        <v>149.38800000000001</v>
      </c>
      <c r="F247" s="41">
        <f t="shared" si="3"/>
        <v>53032.740000000005</v>
      </c>
    </row>
    <row r="248" spans="1:6" x14ac:dyDescent="0.25">
      <c r="A248" s="21" t="s">
        <v>581</v>
      </c>
      <c r="B248" s="21" t="s">
        <v>582</v>
      </c>
      <c r="C248" s="21">
        <v>7</v>
      </c>
      <c r="D248" s="21" t="s">
        <v>34</v>
      </c>
      <c r="E248" s="21">
        <v>40</v>
      </c>
      <c r="F248" s="41">
        <f t="shared" si="3"/>
        <v>280</v>
      </c>
    </row>
    <row r="249" spans="1:6" x14ac:dyDescent="0.25">
      <c r="A249" s="21" t="s">
        <v>583</v>
      </c>
      <c r="B249" s="21" t="s">
        <v>584</v>
      </c>
      <c r="C249" s="21">
        <v>394</v>
      </c>
      <c r="D249" s="21" t="s">
        <v>34</v>
      </c>
      <c r="E249" s="21">
        <v>507.4</v>
      </c>
      <c r="F249" s="41">
        <f t="shared" si="3"/>
        <v>199915.59999999998</v>
      </c>
    </row>
    <row r="250" spans="1:6" ht="30" x14ac:dyDescent="0.25">
      <c r="A250" s="21" t="s">
        <v>585</v>
      </c>
      <c r="B250" s="21" t="s">
        <v>586</v>
      </c>
      <c r="C250" s="21">
        <v>570</v>
      </c>
      <c r="D250" s="21" t="s">
        <v>34</v>
      </c>
      <c r="E250" s="21">
        <v>127.44</v>
      </c>
      <c r="F250" s="41">
        <f t="shared" ref="F250:F313" si="4">C250*E250</f>
        <v>72640.800000000003</v>
      </c>
    </row>
    <row r="251" spans="1:6" ht="30" x14ac:dyDescent="0.25">
      <c r="A251" s="21" t="s">
        <v>828</v>
      </c>
      <c r="B251" s="21" t="s">
        <v>829</v>
      </c>
      <c r="C251" s="21">
        <v>200</v>
      </c>
      <c r="D251" s="21" t="s">
        <v>34</v>
      </c>
      <c r="E251" s="21">
        <v>134.52000000000001</v>
      </c>
      <c r="F251" s="41">
        <f t="shared" si="4"/>
        <v>26904.000000000004</v>
      </c>
    </row>
    <row r="252" spans="1:6" ht="30" x14ac:dyDescent="0.25">
      <c r="A252" s="21" t="s">
        <v>587</v>
      </c>
      <c r="B252" s="21" t="s">
        <v>588</v>
      </c>
      <c r="C252" s="21">
        <v>250</v>
      </c>
      <c r="D252" s="21" t="s">
        <v>34</v>
      </c>
      <c r="E252" s="21">
        <v>53.1</v>
      </c>
      <c r="F252" s="41">
        <f t="shared" si="4"/>
        <v>13275</v>
      </c>
    </row>
    <row r="253" spans="1:6" x14ac:dyDescent="0.25">
      <c r="A253" s="21" t="s">
        <v>589</v>
      </c>
      <c r="B253" s="21" t="s">
        <v>590</v>
      </c>
      <c r="C253" s="21">
        <v>96</v>
      </c>
      <c r="D253" s="21" t="s">
        <v>34</v>
      </c>
      <c r="E253" s="21">
        <v>454</v>
      </c>
      <c r="F253" s="41">
        <f t="shared" si="4"/>
        <v>43584</v>
      </c>
    </row>
    <row r="254" spans="1:6" x14ac:dyDescent="0.25">
      <c r="A254" s="21" t="s">
        <v>591</v>
      </c>
      <c r="B254" s="21" t="s">
        <v>592</v>
      </c>
      <c r="C254" s="21">
        <v>507</v>
      </c>
      <c r="D254" s="21" t="s">
        <v>34</v>
      </c>
      <c r="E254" s="21">
        <v>336.3</v>
      </c>
      <c r="F254" s="41">
        <f t="shared" si="4"/>
        <v>170504.1</v>
      </c>
    </row>
    <row r="255" spans="1:6" ht="30" x14ac:dyDescent="0.25">
      <c r="A255" s="21" t="s">
        <v>593</v>
      </c>
      <c r="B255" s="21" t="s">
        <v>594</v>
      </c>
      <c r="C255" s="21">
        <v>374</v>
      </c>
      <c r="D255" s="21" t="s">
        <v>34</v>
      </c>
      <c r="E255" s="21">
        <v>4.24</v>
      </c>
      <c r="F255" s="41">
        <f t="shared" si="4"/>
        <v>1585.76</v>
      </c>
    </row>
    <row r="256" spans="1:6" ht="30" x14ac:dyDescent="0.25">
      <c r="A256" s="21" t="s">
        <v>595</v>
      </c>
      <c r="B256" s="21" t="s">
        <v>596</v>
      </c>
      <c r="C256" s="21">
        <v>42</v>
      </c>
      <c r="D256" s="21" t="s">
        <v>34</v>
      </c>
      <c r="E256" s="21">
        <v>11.8</v>
      </c>
      <c r="F256" s="41">
        <f t="shared" si="4"/>
        <v>495.6</v>
      </c>
    </row>
    <row r="257" spans="1:6" x14ac:dyDescent="0.25">
      <c r="A257" s="21" t="s">
        <v>597</v>
      </c>
      <c r="B257" s="21" t="s">
        <v>598</v>
      </c>
      <c r="C257" s="21">
        <v>74</v>
      </c>
      <c r="D257" s="21" t="s">
        <v>34</v>
      </c>
      <c r="E257" s="21">
        <v>185.96799999999999</v>
      </c>
      <c r="F257" s="41">
        <f t="shared" si="4"/>
        <v>13761.632</v>
      </c>
    </row>
    <row r="258" spans="1:6" ht="30" x14ac:dyDescent="0.25">
      <c r="A258" s="21" t="s">
        <v>599</v>
      </c>
      <c r="B258" s="21" t="s">
        <v>600</v>
      </c>
      <c r="C258" s="21">
        <v>12</v>
      </c>
      <c r="D258" s="21" t="s">
        <v>34</v>
      </c>
      <c r="E258" s="21">
        <v>42.869399999999999</v>
      </c>
      <c r="F258" s="41">
        <f t="shared" si="4"/>
        <v>514.43280000000004</v>
      </c>
    </row>
    <row r="259" spans="1:6" x14ac:dyDescent="0.25">
      <c r="A259" s="21" t="s">
        <v>601</v>
      </c>
      <c r="B259" s="21" t="s">
        <v>602</v>
      </c>
      <c r="C259" s="21">
        <v>10</v>
      </c>
      <c r="D259" s="21" t="s">
        <v>34</v>
      </c>
      <c r="E259" s="21">
        <v>87.025000000000006</v>
      </c>
      <c r="F259" s="41">
        <f t="shared" si="4"/>
        <v>870.25</v>
      </c>
    </row>
    <row r="260" spans="1:6" x14ac:dyDescent="0.25">
      <c r="A260" s="21" t="s">
        <v>805</v>
      </c>
      <c r="B260" s="21" t="s">
        <v>806</v>
      </c>
      <c r="C260" s="21">
        <v>2</v>
      </c>
      <c r="D260" s="21" t="s">
        <v>34</v>
      </c>
      <c r="E260" s="21">
        <v>2266.7800000000002</v>
      </c>
      <c r="F260" s="41">
        <f t="shared" si="4"/>
        <v>4533.5600000000004</v>
      </c>
    </row>
    <row r="261" spans="1:6" x14ac:dyDescent="0.25">
      <c r="A261" s="21" t="s">
        <v>802</v>
      </c>
      <c r="B261" s="21" t="s">
        <v>803</v>
      </c>
      <c r="C261" s="21">
        <v>2</v>
      </c>
      <c r="D261" s="21" t="s">
        <v>34</v>
      </c>
      <c r="E261" s="21">
        <v>3047.94</v>
      </c>
      <c r="F261" s="41">
        <f t="shared" si="4"/>
        <v>6095.88</v>
      </c>
    </row>
    <row r="262" spans="1:6" x14ac:dyDescent="0.25">
      <c r="A262" s="21" t="s">
        <v>760</v>
      </c>
      <c r="B262" s="21" t="s">
        <v>804</v>
      </c>
      <c r="C262" s="21">
        <v>2</v>
      </c>
      <c r="D262" s="21" t="s">
        <v>34</v>
      </c>
      <c r="E262" s="21">
        <v>2266.7800000000002</v>
      </c>
      <c r="F262" s="41">
        <f t="shared" si="4"/>
        <v>4533.5600000000004</v>
      </c>
    </row>
    <row r="263" spans="1:6" x14ac:dyDescent="0.25">
      <c r="A263" s="21" t="s">
        <v>603</v>
      </c>
      <c r="B263" s="21" t="s">
        <v>604</v>
      </c>
      <c r="C263" s="21">
        <v>1</v>
      </c>
      <c r="D263" s="21" t="s">
        <v>34</v>
      </c>
      <c r="E263" s="21">
        <v>27709.999</v>
      </c>
      <c r="F263" s="41">
        <f t="shared" si="4"/>
        <v>27709.999</v>
      </c>
    </row>
    <row r="264" spans="1:6" x14ac:dyDescent="0.25">
      <c r="A264" s="21" t="s">
        <v>605</v>
      </c>
      <c r="B264" s="21" t="s">
        <v>606</v>
      </c>
      <c r="C264" s="21">
        <v>1</v>
      </c>
      <c r="D264" s="21" t="s">
        <v>34</v>
      </c>
      <c r="E264" s="21">
        <v>27710</v>
      </c>
      <c r="F264" s="41">
        <f t="shared" si="4"/>
        <v>27710</v>
      </c>
    </row>
    <row r="265" spans="1:6" ht="30" x14ac:dyDescent="0.25">
      <c r="A265" s="21" t="s">
        <v>607</v>
      </c>
      <c r="B265" s="21" t="s">
        <v>608</v>
      </c>
      <c r="C265" s="21">
        <v>10</v>
      </c>
      <c r="D265" s="21" t="s">
        <v>34</v>
      </c>
      <c r="E265" s="21">
        <v>332.76</v>
      </c>
      <c r="F265" s="41">
        <f t="shared" si="4"/>
        <v>3327.6</v>
      </c>
    </row>
    <row r="266" spans="1:6" x14ac:dyDescent="0.25">
      <c r="A266" s="21" t="s">
        <v>830</v>
      </c>
      <c r="B266" s="21" t="s">
        <v>831</v>
      </c>
      <c r="C266" s="21">
        <v>1578</v>
      </c>
      <c r="D266" s="21" t="s">
        <v>83</v>
      </c>
      <c r="E266" s="21">
        <v>84</v>
      </c>
      <c r="F266" s="41">
        <f t="shared" si="4"/>
        <v>132552</v>
      </c>
    </row>
    <row r="267" spans="1:6" x14ac:dyDescent="0.25">
      <c r="A267" s="21" t="s">
        <v>609</v>
      </c>
      <c r="B267" s="21" t="s">
        <v>610</v>
      </c>
      <c r="C267" s="21">
        <v>383</v>
      </c>
      <c r="D267" s="21" t="s">
        <v>34</v>
      </c>
      <c r="E267" s="21">
        <v>3.05</v>
      </c>
      <c r="F267" s="41">
        <f t="shared" si="4"/>
        <v>1168.1499999999999</v>
      </c>
    </row>
    <row r="268" spans="1:6" x14ac:dyDescent="0.25">
      <c r="A268" s="21" t="s">
        <v>611</v>
      </c>
      <c r="B268" s="21" t="s">
        <v>612</v>
      </c>
      <c r="C268" s="21">
        <v>319</v>
      </c>
      <c r="D268" s="21" t="s">
        <v>34</v>
      </c>
      <c r="E268" s="21">
        <v>3.13</v>
      </c>
      <c r="F268" s="41">
        <f t="shared" si="4"/>
        <v>998.46999999999991</v>
      </c>
    </row>
    <row r="269" spans="1:6" ht="30" x14ac:dyDescent="0.25">
      <c r="A269" s="21" t="s">
        <v>613</v>
      </c>
      <c r="B269" s="21" t="s">
        <v>614</v>
      </c>
      <c r="C269" s="21">
        <v>34</v>
      </c>
      <c r="D269" s="21" t="s">
        <v>34</v>
      </c>
      <c r="E269" s="21">
        <v>30</v>
      </c>
      <c r="F269" s="41">
        <f t="shared" si="4"/>
        <v>1020</v>
      </c>
    </row>
    <row r="270" spans="1:6" x14ac:dyDescent="0.25">
      <c r="A270" s="21" t="s">
        <v>615</v>
      </c>
      <c r="B270" s="21" t="s">
        <v>616</v>
      </c>
      <c r="C270" s="21">
        <v>1504</v>
      </c>
      <c r="D270" s="21" t="s">
        <v>34</v>
      </c>
      <c r="E270" s="21">
        <v>79</v>
      </c>
      <c r="F270" s="41">
        <f t="shared" si="4"/>
        <v>118816</v>
      </c>
    </row>
    <row r="271" spans="1:6" ht="30" x14ac:dyDescent="0.25">
      <c r="A271" s="21" t="s">
        <v>617</v>
      </c>
      <c r="B271" s="21" t="s">
        <v>618</v>
      </c>
      <c r="C271" s="21">
        <v>12</v>
      </c>
      <c r="D271" s="21" t="s">
        <v>34</v>
      </c>
      <c r="E271" s="21">
        <v>150</v>
      </c>
      <c r="F271" s="41">
        <f t="shared" si="4"/>
        <v>1800</v>
      </c>
    </row>
    <row r="272" spans="1:6" x14ac:dyDescent="0.25">
      <c r="A272" s="21" t="s">
        <v>619</v>
      </c>
      <c r="B272" s="21" t="s">
        <v>620</v>
      </c>
      <c r="C272" s="21">
        <v>4706</v>
      </c>
      <c r="D272" s="21" t="s">
        <v>34</v>
      </c>
      <c r="E272" s="21">
        <v>1</v>
      </c>
      <c r="F272" s="41">
        <f t="shared" si="4"/>
        <v>4706</v>
      </c>
    </row>
    <row r="273" spans="1:6" ht="30" x14ac:dyDescent="0.25">
      <c r="A273" s="21" t="s">
        <v>621</v>
      </c>
      <c r="B273" s="21" t="s">
        <v>622</v>
      </c>
      <c r="C273" s="21">
        <v>12</v>
      </c>
      <c r="D273" s="21" t="s">
        <v>34</v>
      </c>
      <c r="E273" s="21">
        <v>11.0448</v>
      </c>
      <c r="F273" s="41">
        <f t="shared" si="4"/>
        <v>132.5376</v>
      </c>
    </row>
    <row r="274" spans="1:6" x14ac:dyDescent="0.25">
      <c r="A274" s="21" t="s">
        <v>623</v>
      </c>
      <c r="B274" s="21" t="s">
        <v>624</v>
      </c>
      <c r="C274" s="21">
        <v>52</v>
      </c>
      <c r="D274" s="21" t="s">
        <v>34</v>
      </c>
      <c r="E274" s="21">
        <v>8.5</v>
      </c>
      <c r="F274" s="41">
        <f t="shared" si="4"/>
        <v>442</v>
      </c>
    </row>
    <row r="275" spans="1:6" x14ac:dyDescent="0.25">
      <c r="A275" s="21" t="s">
        <v>625</v>
      </c>
      <c r="B275" s="21" t="s">
        <v>626</v>
      </c>
      <c r="C275" s="21">
        <v>60</v>
      </c>
      <c r="D275" s="21" t="s">
        <v>34</v>
      </c>
      <c r="E275" s="21">
        <v>8.5</v>
      </c>
      <c r="F275" s="41">
        <f t="shared" si="4"/>
        <v>510</v>
      </c>
    </row>
    <row r="276" spans="1:6" x14ac:dyDescent="0.25">
      <c r="A276" s="21" t="s">
        <v>627</v>
      </c>
      <c r="B276" s="21" t="s">
        <v>628</v>
      </c>
      <c r="C276" s="21">
        <v>2</v>
      </c>
      <c r="D276" s="21" t="s">
        <v>34</v>
      </c>
      <c r="E276" s="21">
        <v>15.871</v>
      </c>
      <c r="F276" s="41">
        <f t="shared" si="4"/>
        <v>31.742000000000001</v>
      </c>
    </row>
    <row r="277" spans="1:6" ht="30" x14ac:dyDescent="0.25">
      <c r="A277" s="21" t="s">
        <v>629</v>
      </c>
      <c r="B277" s="21" t="s">
        <v>630</v>
      </c>
      <c r="C277" s="21">
        <v>4</v>
      </c>
      <c r="D277" s="21" t="s">
        <v>34</v>
      </c>
      <c r="E277" s="21">
        <v>15.871</v>
      </c>
      <c r="F277" s="41">
        <f t="shared" si="4"/>
        <v>63.484000000000002</v>
      </c>
    </row>
    <row r="278" spans="1:6" x14ac:dyDescent="0.25">
      <c r="A278" s="21" t="s">
        <v>631</v>
      </c>
      <c r="B278" s="21" t="s">
        <v>632</v>
      </c>
      <c r="C278" s="21">
        <v>9</v>
      </c>
      <c r="D278" s="21" t="s">
        <v>34</v>
      </c>
      <c r="E278" s="21">
        <v>15.871</v>
      </c>
      <c r="F278" s="41">
        <f t="shared" si="4"/>
        <v>142.839</v>
      </c>
    </row>
    <row r="279" spans="1:6" ht="30" x14ac:dyDescent="0.25">
      <c r="A279" s="21" t="s">
        <v>633</v>
      </c>
      <c r="B279" s="21" t="s">
        <v>634</v>
      </c>
      <c r="C279" s="21">
        <v>155</v>
      </c>
      <c r="D279" s="21" t="s">
        <v>34</v>
      </c>
      <c r="E279" s="21">
        <v>41.3</v>
      </c>
      <c r="F279" s="41">
        <f t="shared" si="4"/>
        <v>6401.5</v>
      </c>
    </row>
    <row r="280" spans="1:6" ht="30" x14ac:dyDescent="0.25">
      <c r="A280" s="21" t="s">
        <v>635</v>
      </c>
      <c r="B280" s="21" t="s">
        <v>636</v>
      </c>
      <c r="C280" s="21">
        <v>11</v>
      </c>
      <c r="D280" s="21" t="s">
        <v>34</v>
      </c>
      <c r="E280" s="21">
        <v>20.059999999999999</v>
      </c>
      <c r="F280" s="41">
        <f t="shared" si="4"/>
        <v>220.66</v>
      </c>
    </row>
    <row r="281" spans="1:6" ht="30" x14ac:dyDescent="0.25">
      <c r="A281" s="21" t="s">
        <v>637</v>
      </c>
      <c r="B281" s="21" t="s">
        <v>638</v>
      </c>
      <c r="C281" s="21">
        <v>62</v>
      </c>
      <c r="D281" s="21" t="s">
        <v>34</v>
      </c>
      <c r="E281" s="21">
        <v>20.059999999999999</v>
      </c>
      <c r="F281" s="41">
        <f t="shared" si="4"/>
        <v>1243.72</v>
      </c>
    </row>
    <row r="282" spans="1:6" x14ac:dyDescent="0.25">
      <c r="A282" s="21" t="s">
        <v>639</v>
      </c>
      <c r="B282" s="21" t="s">
        <v>640</v>
      </c>
      <c r="C282" s="21">
        <v>28</v>
      </c>
      <c r="D282" s="21" t="s">
        <v>34</v>
      </c>
      <c r="E282" s="21">
        <v>20.059999999999999</v>
      </c>
      <c r="F282" s="41">
        <f t="shared" si="4"/>
        <v>561.67999999999995</v>
      </c>
    </row>
    <row r="283" spans="1:6" ht="30" x14ac:dyDescent="0.25">
      <c r="A283" s="21" t="s">
        <v>832</v>
      </c>
      <c r="B283" s="21" t="s">
        <v>833</v>
      </c>
      <c r="C283" s="21">
        <v>18</v>
      </c>
      <c r="D283" s="21" t="s">
        <v>34</v>
      </c>
      <c r="E283" s="21">
        <v>28.32</v>
      </c>
      <c r="F283" s="41">
        <f t="shared" si="4"/>
        <v>509.76</v>
      </c>
    </row>
    <row r="284" spans="1:6" x14ac:dyDescent="0.25">
      <c r="A284" s="21" t="s">
        <v>641</v>
      </c>
      <c r="B284" s="21" t="s">
        <v>642</v>
      </c>
      <c r="C284" s="21">
        <v>2</v>
      </c>
      <c r="D284" s="21" t="s">
        <v>34</v>
      </c>
      <c r="E284" s="21">
        <v>631.29999999999995</v>
      </c>
      <c r="F284" s="41">
        <f t="shared" si="4"/>
        <v>1262.5999999999999</v>
      </c>
    </row>
    <row r="285" spans="1:6" x14ac:dyDescent="0.25">
      <c r="A285" s="21" t="s">
        <v>643</v>
      </c>
      <c r="B285" s="21" t="s">
        <v>644</v>
      </c>
      <c r="C285" s="21">
        <v>48</v>
      </c>
      <c r="D285" s="21" t="s">
        <v>34</v>
      </c>
      <c r="E285" s="21">
        <v>1</v>
      </c>
      <c r="F285" s="41">
        <f t="shared" si="4"/>
        <v>48</v>
      </c>
    </row>
    <row r="286" spans="1:6" ht="30" x14ac:dyDescent="0.25">
      <c r="A286" s="21" t="s">
        <v>645</v>
      </c>
      <c r="B286" s="21" t="s">
        <v>646</v>
      </c>
      <c r="C286" s="21">
        <v>563</v>
      </c>
      <c r="D286" s="21" t="s">
        <v>34</v>
      </c>
      <c r="E286" s="21">
        <v>18.939</v>
      </c>
      <c r="F286" s="41">
        <f t="shared" si="4"/>
        <v>10662.656999999999</v>
      </c>
    </row>
    <row r="287" spans="1:6" x14ac:dyDescent="0.25">
      <c r="A287" s="21" t="s">
        <v>647</v>
      </c>
      <c r="B287" s="21" t="s">
        <v>648</v>
      </c>
      <c r="C287" s="21">
        <v>20</v>
      </c>
      <c r="D287" s="21" t="s">
        <v>649</v>
      </c>
      <c r="E287" s="21">
        <v>353.75</v>
      </c>
      <c r="F287" s="41">
        <f t="shared" si="4"/>
        <v>7075</v>
      </c>
    </row>
    <row r="288" spans="1:6" ht="30" x14ac:dyDescent="0.25">
      <c r="A288" s="21" t="s">
        <v>650</v>
      </c>
      <c r="B288" s="21" t="s">
        <v>651</v>
      </c>
      <c r="C288" s="21">
        <v>2402</v>
      </c>
      <c r="D288" s="21" t="s">
        <v>34</v>
      </c>
      <c r="E288" s="21">
        <v>4.1500000000000004</v>
      </c>
      <c r="F288" s="41">
        <f t="shared" si="4"/>
        <v>9968.3000000000011</v>
      </c>
    </row>
    <row r="289" spans="1:6" ht="30" x14ac:dyDescent="0.25">
      <c r="A289" s="21" t="s">
        <v>652</v>
      </c>
      <c r="B289" s="21" t="s">
        <v>653</v>
      </c>
      <c r="C289" s="21">
        <v>269</v>
      </c>
      <c r="D289" s="21" t="s">
        <v>654</v>
      </c>
      <c r="E289" s="21">
        <v>250</v>
      </c>
      <c r="F289" s="41">
        <f t="shared" si="4"/>
        <v>67250</v>
      </c>
    </row>
    <row r="290" spans="1:6" ht="30" x14ac:dyDescent="0.25">
      <c r="A290" s="21" t="s">
        <v>655</v>
      </c>
      <c r="B290" s="21" t="s">
        <v>656</v>
      </c>
      <c r="C290" s="21">
        <v>117</v>
      </c>
      <c r="D290" s="21" t="s">
        <v>34</v>
      </c>
      <c r="E290" s="21">
        <v>18.950800000000001</v>
      </c>
      <c r="F290" s="41">
        <f t="shared" si="4"/>
        <v>2217.2436000000002</v>
      </c>
    </row>
    <row r="291" spans="1:6" x14ac:dyDescent="0.25">
      <c r="A291" s="21" t="s">
        <v>657</v>
      </c>
      <c r="B291" s="21" t="s">
        <v>658</v>
      </c>
      <c r="C291" s="21">
        <v>16</v>
      </c>
      <c r="D291" s="21" t="s">
        <v>649</v>
      </c>
      <c r="E291" s="21">
        <v>767</v>
      </c>
      <c r="F291" s="41">
        <f t="shared" si="4"/>
        <v>12272</v>
      </c>
    </row>
    <row r="292" spans="1:6" ht="45" x14ac:dyDescent="0.25">
      <c r="A292" s="21" t="s">
        <v>659</v>
      </c>
      <c r="B292" s="21" t="s">
        <v>660</v>
      </c>
      <c r="C292" s="21">
        <v>44</v>
      </c>
      <c r="D292" s="21" t="s">
        <v>34</v>
      </c>
      <c r="E292" s="21">
        <v>280.83999999999997</v>
      </c>
      <c r="F292" s="41">
        <f t="shared" si="4"/>
        <v>12356.96</v>
      </c>
    </row>
    <row r="293" spans="1:6" ht="30" x14ac:dyDescent="0.25">
      <c r="A293" s="21" t="s">
        <v>661</v>
      </c>
      <c r="B293" s="21" t="s">
        <v>662</v>
      </c>
      <c r="C293" s="21">
        <v>330</v>
      </c>
      <c r="D293" s="21" t="s">
        <v>649</v>
      </c>
      <c r="E293" s="21">
        <v>287.44799999999998</v>
      </c>
      <c r="F293" s="41">
        <f t="shared" si="4"/>
        <v>94857.84</v>
      </c>
    </row>
    <row r="294" spans="1:6" ht="30" x14ac:dyDescent="0.25">
      <c r="A294" s="21" t="s">
        <v>663</v>
      </c>
      <c r="B294" s="21" t="s">
        <v>664</v>
      </c>
      <c r="C294" s="21">
        <v>1099</v>
      </c>
      <c r="D294" s="21" t="s">
        <v>649</v>
      </c>
      <c r="E294" s="21">
        <v>290.27999999999997</v>
      </c>
      <c r="F294" s="41">
        <f t="shared" si="4"/>
        <v>319017.71999999997</v>
      </c>
    </row>
    <row r="295" spans="1:6" ht="30" x14ac:dyDescent="0.25">
      <c r="A295" s="21" t="s">
        <v>665</v>
      </c>
      <c r="B295" s="21" t="s">
        <v>666</v>
      </c>
      <c r="C295" s="21">
        <v>1105</v>
      </c>
      <c r="D295" s="21" t="s">
        <v>649</v>
      </c>
      <c r="E295" s="21">
        <v>398.19099999999997</v>
      </c>
      <c r="F295" s="41">
        <f t="shared" si="4"/>
        <v>440001.05499999999</v>
      </c>
    </row>
    <row r="296" spans="1:6" ht="30" x14ac:dyDescent="0.25">
      <c r="A296" s="21" t="s">
        <v>667</v>
      </c>
      <c r="B296" s="21" t="s">
        <v>668</v>
      </c>
      <c r="C296" s="21">
        <v>1243</v>
      </c>
      <c r="D296" s="21" t="s">
        <v>34</v>
      </c>
      <c r="E296" s="21">
        <v>16</v>
      </c>
      <c r="F296" s="41">
        <f t="shared" si="4"/>
        <v>19888</v>
      </c>
    </row>
    <row r="297" spans="1:6" x14ac:dyDescent="0.25">
      <c r="A297" s="21" t="s">
        <v>669</v>
      </c>
      <c r="B297" s="21" t="s">
        <v>670</v>
      </c>
      <c r="C297" s="21">
        <v>395</v>
      </c>
      <c r="D297" s="21" t="s">
        <v>34</v>
      </c>
      <c r="E297" s="21">
        <v>75.52</v>
      </c>
      <c r="F297" s="41">
        <f t="shared" si="4"/>
        <v>29830.399999999998</v>
      </c>
    </row>
    <row r="298" spans="1:6" ht="30" x14ac:dyDescent="0.25">
      <c r="A298" s="21" t="s">
        <v>671</v>
      </c>
      <c r="B298" s="21" t="s">
        <v>672</v>
      </c>
      <c r="C298" s="21">
        <v>101</v>
      </c>
      <c r="D298" s="21" t="s">
        <v>34</v>
      </c>
      <c r="E298" s="21">
        <v>165.2</v>
      </c>
      <c r="F298" s="41">
        <f t="shared" si="4"/>
        <v>16685.199999999997</v>
      </c>
    </row>
    <row r="299" spans="1:6" ht="30" x14ac:dyDescent="0.25">
      <c r="A299" s="21" t="s">
        <v>673</v>
      </c>
      <c r="B299" s="21" t="s">
        <v>674</v>
      </c>
      <c r="C299" s="21">
        <v>284</v>
      </c>
      <c r="D299" s="21" t="s">
        <v>34</v>
      </c>
      <c r="E299" s="21">
        <v>10.54</v>
      </c>
      <c r="F299" s="41">
        <f t="shared" si="4"/>
        <v>2993.3599999999997</v>
      </c>
    </row>
    <row r="300" spans="1:6" ht="30" x14ac:dyDescent="0.25">
      <c r="A300" s="21" t="s">
        <v>675</v>
      </c>
      <c r="B300" s="21" t="s">
        <v>676</v>
      </c>
      <c r="C300" s="21">
        <v>300</v>
      </c>
      <c r="D300" s="21" t="s">
        <v>34</v>
      </c>
      <c r="E300" s="21">
        <v>12.74</v>
      </c>
      <c r="F300" s="41">
        <f t="shared" si="4"/>
        <v>3822</v>
      </c>
    </row>
    <row r="301" spans="1:6" x14ac:dyDescent="0.25">
      <c r="A301" s="21" t="s">
        <v>677</v>
      </c>
      <c r="B301" s="21" t="s">
        <v>678</v>
      </c>
      <c r="C301" s="21">
        <v>5</v>
      </c>
      <c r="D301" s="21" t="s">
        <v>34</v>
      </c>
      <c r="E301" s="21">
        <v>230.1</v>
      </c>
      <c r="F301" s="41">
        <f t="shared" si="4"/>
        <v>1150.5</v>
      </c>
    </row>
    <row r="302" spans="1:6" x14ac:dyDescent="0.25">
      <c r="A302" s="21" t="s">
        <v>679</v>
      </c>
      <c r="B302" s="21" t="s">
        <v>680</v>
      </c>
      <c r="C302" s="21">
        <v>11</v>
      </c>
      <c r="D302" s="21" t="s">
        <v>34</v>
      </c>
      <c r="E302" s="21">
        <v>271.39999999999998</v>
      </c>
      <c r="F302" s="41">
        <f t="shared" si="4"/>
        <v>2985.3999999999996</v>
      </c>
    </row>
    <row r="303" spans="1:6" ht="75" x14ac:dyDescent="0.25">
      <c r="A303" s="21" t="s">
        <v>681</v>
      </c>
      <c r="B303" s="21" t="s">
        <v>682</v>
      </c>
      <c r="C303" s="21">
        <v>110</v>
      </c>
      <c r="D303" s="21" t="s">
        <v>34</v>
      </c>
      <c r="E303" s="21">
        <v>1</v>
      </c>
      <c r="F303" s="41">
        <f t="shared" si="4"/>
        <v>110</v>
      </c>
    </row>
    <row r="304" spans="1:6" ht="30" x14ac:dyDescent="0.25">
      <c r="A304" s="21" t="s">
        <v>683</v>
      </c>
      <c r="B304" s="21" t="s">
        <v>684</v>
      </c>
      <c r="C304" s="21">
        <v>400</v>
      </c>
      <c r="D304" s="21" t="s">
        <v>34</v>
      </c>
      <c r="E304" s="21">
        <v>61.36</v>
      </c>
      <c r="F304" s="41">
        <f t="shared" si="4"/>
        <v>24544</v>
      </c>
    </row>
    <row r="305" spans="1:6" x14ac:dyDescent="0.25">
      <c r="A305" s="21" t="s">
        <v>685</v>
      </c>
      <c r="B305" s="21" t="s">
        <v>686</v>
      </c>
      <c r="C305" s="21">
        <v>318</v>
      </c>
      <c r="D305" s="21" t="s">
        <v>34</v>
      </c>
      <c r="E305" s="21">
        <v>7.08</v>
      </c>
      <c r="F305" s="41">
        <f t="shared" si="4"/>
        <v>2251.44</v>
      </c>
    </row>
    <row r="306" spans="1:6" x14ac:dyDescent="0.25">
      <c r="A306" s="21" t="s">
        <v>687</v>
      </c>
      <c r="B306" s="21" t="s">
        <v>688</v>
      </c>
      <c r="C306" s="21">
        <v>10</v>
      </c>
      <c r="D306" s="21" t="s">
        <v>34</v>
      </c>
      <c r="E306" s="21">
        <v>38</v>
      </c>
      <c r="F306" s="41">
        <f t="shared" si="4"/>
        <v>380</v>
      </c>
    </row>
    <row r="307" spans="1:6" ht="30" x14ac:dyDescent="0.25">
      <c r="A307" s="21" t="s">
        <v>689</v>
      </c>
      <c r="B307" s="21" t="s">
        <v>690</v>
      </c>
      <c r="C307" s="21">
        <v>9</v>
      </c>
      <c r="D307" s="21" t="s">
        <v>691</v>
      </c>
      <c r="E307" s="21">
        <v>276.62740000000002</v>
      </c>
      <c r="F307" s="41">
        <f t="shared" si="4"/>
        <v>2489.6466</v>
      </c>
    </row>
    <row r="308" spans="1:6" ht="30" x14ac:dyDescent="0.25">
      <c r="A308" s="21" t="s">
        <v>692</v>
      </c>
      <c r="B308" s="21" t="s">
        <v>693</v>
      </c>
      <c r="C308" s="21">
        <v>84</v>
      </c>
      <c r="D308" s="21" t="s">
        <v>34</v>
      </c>
      <c r="E308" s="21">
        <v>30.975000000000001</v>
      </c>
      <c r="F308" s="41">
        <f t="shared" si="4"/>
        <v>2601.9</v>
      </c>
    </row>
    <row r="309" spans="1:6" ht="30" x14ac:dyDescent="0.25">
      <c r="A309" s="21" t="s">
        <v>694</v>
      </c>
      <c r="B309" s="21" t="s">
        <v>695</v>
      </c>
      <c r="C309" s="21">
        <v>18</v>
      </c>
      <c r="D309" s="21" t="s">
        <v>34</v>
      </c>
      <c r="E309" s="21">
        <v>66.08</v>
      </c>
      <c r="F309" s="41">
        <f t="shared" si="4"/>
        <v>1189.44</v>
      </c>
    </row>
    <row r="310" spans="1:6" ht="30" x14ac:dyDescent="0.25">
      <c r="A310" s="21" t="s">
        <v>696</v>
      </c>
      <c r="B310" s="21" t="s">
        <v>697</v>
      </c>
      <c r="C310" s="21">
        <v>34</v>
      </c>
      <c r="D310" s="21" t="s">
        <v>34</v>
      </c>
      <c r="E310" s="21">
        <v>30.975000000000001</v>
      </c>
      <c r="F310" s="41">
        <f t="shared" si="4"/>
        <v>1053.1500000000001</v>
      </c>
    </row>
    <row r="311" spans="1:6" x14ac:dyDescent="0.25">
      <c r="A311" s="21" t="s">
        <v>698</v>
      </c>
      <c r="B311" s="21" t="s">
        <v>699</v>
      </c>
      <c r="C311" s="21">
        <v>490</v>
      </c>
      <c r="D311" s="21" t="s">
        <v>34</v>
      </c>
      <c r="E311" s="21">
        <v>14.513999999999999</v>
      </c>
      <c r="F311" s="41">
        <f t="shared" si="4"/>
        <v>7111.86</v>
      </c>
    </row>
    <row r="312" spans="1:6" ht="30" x14ac:dyDescent="0.25">
      <c r="A312" s="21" t="s">
        <v>700</v>
      </c>
      <c r="B312" s="21" t="s">
        <v>701</v>
      </c>
      <c r="C312" s="21">
        <v>101</v>
      </c>
      <c r="D312" s="21" t="s">
        <v>34</v>
      </c>
      <c r="E312" s="21">
        <v>13.9476</v>
      </c>
      <c r="F312" s="41">
        <f t="shared" si="4"/>
        <v>1408.7076</v>
      </c>
    </row>
    <row r="313" spans="1:6" ht="30" x14ac:dyDescent="0.25">
      <c r="A313" s="21" t="s">
        <v>702</v>
      </c>
      <c r="B313" s="21" t="s">
        <v>703</v>
      </c>
      <c r="C313" s="21">
        <v>113</v>
      </c>
      <c r="D313" s="21" t="s">
        <v>34</v>
      </c>
      <c r="E313" s="21">
        <v>13.9476</v>
      </c>
      <c r="F313" s="41">
        <f t="shared" si="4"/>
        <v>1576.0788</v>
      </c>
    </row>
    <row r="314" spans="1:6" ht="30" x14ac:dyDescent="0.25">
      <c r="A314" s="21" t="s">
        <v>704</v>
      </c>
      <c r="B314" s="21" t="s">
        <v>705</v>
      </c>
      <c r="C314" s="21">
        <v>69</v>
      </c>
      <c r="D314" s="21" t="s">
        <v>34</v>
      </c>
      <c r="E314" s="21">
        <v>13.9476</v>
      </c>
      <c r="F314" s="41">
        <f t="shared" ref="F314:F370" si="5">C314*E314</f>
        <v>962.38439999999991</v>
      </c>
    </row>
    <row r="315" spans="1:6" x14ac:dyDescent="0.25">
      <c r="A315" s="21" t="s">
        <v>706</v>
      </c>
      <c r="B315" s="21" t="s">
        <v>707</v>
      </c>
      <c r="C315" s="21">
        <v>1987</v>
      </c>
      <c r="D315" s="21" t="s">
        <v>34</v>
      </c>
      <c r="E315" s="21">
        <v>12</v>
      </c>
      <c r="F315" s="41">
        <f t="shared" si="5"/>
        <v>23844</v>
      </c>
    </row>
    <row r="316" spans="1:6" x14ac:dyDescent="0.25">
      <c r="A316" s="21" t="s">
        <v>708</v>
      </c>
      <c r="B316" s="21" t="s">
        <v>709</v>
      </c>
      <c r="C316" s="21">
        <v>8</v>
      </c>
      <c r="D316" s="21" t="s">
        <v>34</v>
      </c>
      <c r="E316" s="21">
        <v>630.32000000000005</v>
      </c>
      <c r="F316" s="41">
        <f t="shared" si="5"/>
        <v>5042.5600000000004</v>
      </c>
    </row>
    <row r="317" spans="1:6" ht="30" x14ac:dyDescent="0.25">
      <c r="A317" s="21" t="s">
        <v>710</v>
      </c>
      <c r="B317" s="21" t="s">
        <v>711</v>
      </c>
      <c r="C317" s="21">
        <v>92</v>
      </c>
      <c r="D317" s="21" t="s">
        <v>712</v>
      </c>
      <c r="E317" s="21">
        <v>35.4</v>
      </c>
      <c r="F317" s="41">
        <f t="shared" si="5"/>
        <v>3256.7999999999997</v>
      </c>
    </row>
    <row r="318" spans="1:6" x14ac:dyDescent="0.25">
      <c r="A318" s="21" t="s">
        <v>713</v>
      </c>
      <c r="B318" s="21" t="s">
        <v>714</v>
      </c>
      <c r="C318" s="21">
        <v>385</v>
      </c>
      <c r="D318" s="21" t="s">
        <v>34</v>
      </c>
      <c r="E318" s="21">
        <v>4.2</v>
      </c>
      <c r="F318" s="41">
        <f t="shared" si="5"/>
        <v>1617</v>
      </c>
    </row>
    <row r="319" spans="1:6" x14ac:dyDescent="0.25">
      <c r="A319" s="21" t="s">
        <v>715</v>
      </c>
      <c r="B319" s="21" t="s">
        <v>716</v>
      </c>
      <c r="C319" s="21">
        <v>4976</v>
      </c>
      <c r="D319" s="21" t="s">
        <v>34</v>
      </c>
      <c r="E319" s="21">
        <v>0.86</v>
      </c>
      <c r="F319" s="41">
        <f t="shared" si="5"/>
        <v>4279.3599999999997</v>
      </c>
    </row>
    <row r="320" spans="1:6" x14ac:dyDescent="0.25">
      <c r="A320" s="21" t="s">
        <v>717</v>
      </c>
      <c r="B320" s="21" t="s">
        <v>718</v>
      </c>
      <c r="C320" s="21">
        <v>4708</v>
      </c>
      <c r="D320" s="21" t="s">
        <v>34</v>
      </c>
      <c r="E320" s="21">
        <v>1.2</v>
      </c>
      <c r="F320" s="41">
        <f t="shared" si="5"/>
        <v>5649.5999999999995</v>
      </c>
    </row>
    <row r="321" spans="1:6" x14ac:dyDescent="0.25">
      <c r="A321" s="21" t="s">
        <v>719</v>
      </c>
      <c r="B321" s="21" t="s">
        <v>720</v>
      </c>
      <c r="C321" s="21">
        <v>5876</v>
      </c>
      <c r="D321" s="21" t="s">
        <v>34</v>
      </c>
      <c r="E321" s="21">
        <v>5</v>
      </c>
      <c r="F321" s="41">
        <f t="shared" si="5"/>
        <v>29380</v>
      </c>
    </row>
    <row r="322" spans="1:6" ht="30" x14ac:dyDescent="0.25">
      <c r="A322" s="21" t="s">
        <v>721</v>
      </c>
      <c r="B322" s="21" t="s">
        <v>722</v>
      </c>
      <c r="C322" s="21">
        <v>1676</v>
      </c>
      <c r="D322" s="21" t="s">
        <v>34</v>
      </c>
      <c r="E322" s="21">
        <v>4.43</v>
      </c>
      <c r="F322" s="41">
        <f t="shared" si="5"/>
        <v>7424.6799999999994</v>
      </c>
    </row>
    <row r="323" spans="1:6" x14ac:dyDescent="0.25">
      <c r="A323" s="21" t="s">
        <v>723</v>
      </c>
      <c r="B323" s="21" t="s">
        <v>724</v>
      </c>
      <c r="C323" s="21">
        <v>9377</v>
      </c>
      <c r="D323" s="21" t="s">
        <v>34</v>
      </c>
      <c r="E323" s="21">
        <v>3.45</v>
      </c>
      <c r="F323" s="41">
        <f t="shared" si="5"/>
        <v>32350.65</v>
      </c>
    </row>
    <row r="324" spans="1:6" ht="30" x14ac:dyDescent="0.25">
      <c r="A324" s="21" t="s">
        <v>725</v>
      </c>
      <c r="B324" s="21" t="s">
        <v>726</v>
      </c>
      <c r="C324" s="21">
        <v>3293</v>
      </c>
      <c r="D324" s="21" t="s">
        <v>34</v>
      </c>
      <c r="E324" s="21">
        <v>5.6639999999999997</v>
      </c>
      <c r="F324" s="41">
        <f t="shared" si="5"/>
        <v>18651.552</v>
      </c>
    </row>
    <row r="325" spans="1:6" ht="30" x14ac:dyDescent="0.25">
      <c r="A325" s="21" t="s">
        <v>727</v>
      </c>
      <c r="B325" s="21" t="s">
        <v>728</v>
      </c>
      <c r="C325" s="21">
        <v>4693</v>
      </c>
      <c r="D325" s="21" t="s">
        <v>34</v>
      </c>
      <c r="E325" s="21">
        <v>5.6639999999999997</v>
      </c>
      <c r="F325" s="41">
        <f t="shared" si="5"/>
        <v>26581.151999999998</v>
      </c>
    </row>
    <row r="326" spans="1:6" ht="30" x14ac:dyDescent="0.25">
      <c r="A326" s="21" t="s">
        <v>729</v>
      </c>
      <c r="B326" s="21" t="s">
        <v>730</v>
      </c>
      <c r="C326" s="21">
        <v>5</v>
      </c>
      <c r="D326" s="21" t="s">
        <v>34</v>
      </c>
      <c r="E326" s="21">
        <v>4779</v>
      </c>
      <c r="F326" s="41">
        <f t="shared" si="5"/>
        <v>23895</v>
      </c>
    </row>
    <row r="327" spans="1:6" ht="30" x14ac:dyDescent="0.25">
      <c r="A327" s="21" t="s">
        <v>733</v>
      </c>
      <c r="B327" s="21" t="s">
        <v>734</v>
      </c>
      <c r="C327" s="21">
        <v>10</v>
      </c>
      <c r="D327" s="21" t="s">
        <v>735</v>
      </c>
      <c r="E327" s="21">
        <v>2891</v>
      </c>
      <c r="F327" s="41">
        <f t="shared" si="5"/>
        <v>28910</v>
      </c>
    </row>
    <row r="328" spans="1:6" x14ac:dyDescent="0.25">
      <c r="A328" s="21" t="s">
        <v>736</v>
      </c>
      <c r="B328" s="21" t="s">
        <v>737</v>
      </c>
      <c r="C328" s="21">
        <v>45</v>
      </c>
      <c r="D328" s="21" t="s">
        <v>34</v>
      </c>
      <c r="E328" s="21">
        <v>809.99919999999997</v>
      </c>
      <c r="F328" s="41">
        <f t="shared" si="5"/>
        <v>36449.964</v>
      </c>
    </row>
    <row r="329" spans="1:6" x14ac:dyDescent="0.25">
      <c r="A329" s="21" t="s">
        <v>738</v>
      </c>
      <c r="B329" s="21" t="s">
        <v>739</v>
      </c>
      <c r="C329" s="21">
        <v>131</v>
      </c>
      <c r="D329" s="21" t="s">
        <v>34</v>
      </c>
      <c r="E329" s="21">
        <v>23.99</v>
      </c>
      <c r="F329" s="41">
        <f t="shared" si="5"/>
        <v>3142.6899999999996</v>
      </c>
    </row>
    <row r="330" spans="1:6" x14ac:dyDescent="0.25">
      <c r="A330" s="21" t="s">
        <v>740</v>
      </c>
      <c r="B330" s="21" t="s">
        <v>741</v>
      </c>
      <c r="C330" s="21">
        <v>781</v>
      </c>
      <c r="D330" s="21" t="s">
        <v>34</v>
      </c>
      <c r="E330" s="21">
        <v>115</v>
      </c>
      <c r="F330" s="41">
        <f t="shared" si="5"/>
        <v>89815</v>
      </c>
    </row>
    <row r="331" spans="1:6" ht="30" x14ac:dyDescent="0.25">
      <c r="A331" s="21" t="s">
        <v>742</v>
      </c>
      <c r="B331" s="21" t="s">
        <v>743</v>
      </c>
      <c r="C331" s="21">
        <v>18</v>
      </c>
      <c r="D331" s="21" t="s">
        <v>34</v>
      </c>
      <c r="E331" s="21">
        <v>57.62</v>
      </c>
      <c r="F331" s="41">
        <f t="shared" si="5"/>
        <v>1037.1599999999999</v>
      </c>
    </row>
    <row r="332" spans="1:6" ht="30" x14ac:dyDescent="0.25">
      <c r="A332" s="21" t="s">
        <v>744</v>
      </c>
      <c r="B332" s="21" t="s">
        <v>745</v>
      </c>
      <c r="C332" s="21">
        <v>80</v>
      </c>
      <c r="D332" s="21" t="s">
        <v>34</v>
      </c>
      <c r="E332" s="21">
        <v>118</v>
      </c>
      <c r="F332" s="41">
        <f t="shared" si="5"/>
        <v>9440</v>
      </c>
    </row>
    <row r="333" spans="1:6" ht="30" x14ac:dyDescent="0.25">
      <c r="A333" s="21" t="s">
        <v>746</v>
      </c>
      <c r="B333" s="21" t="s">
        <v>747</v>
      </c>
      <c r="C333" s="21">
        <v>32</v>
      </c>
      <c r="D333" s="21" t="s">
        <v>34</v>
      </c>
      <c r="E333" s="21">
        <v>57.62</v>
      </c>
      <c r="F333" s="41">
        <f t="shared" si="5"/>
        <v>1843.84</v>
      </c>
    </row>
    <row r="334" spans="1:6" x14ac:dyDescent="0.25">
      <c r="A334" s="21" t="s">
        <v>834</v>
      </c>
      <c r="B334" s="21" t="s">
        <v>835</v>
      </c>
      <c r="C334" s="21">
        <v>3</v>
      </c>
      <c r="D334" s="21" t="s">
        <v>34</v>
      </c>
      <c r="E334" s="21">
        <v>12178.83</v>
      </c>
      <c r="F334" s="41">
        <f t="shared" si="5"/>
        <v>36536.49</v>
      </c>
    </row>
    <row r="335" spans="1:6" x14ac:dyDescent="0.25">
      <c r="A335" s="21" t="s">
        <v>470</v>
      </c>
      <c r="B335" s="21" t="s">
        <v>836</v>
      </c>
      <c r="C335" s="21">
        <v>13</v>
      </c>
      <c r="D335" s="21" t="s">
        <v>34</v>
      </c>
      <c r="E335" s="21">
        <v>23897.064999999999</v>
      </c>
      <c r="F335" s="41">
        <f t="shared" si="5"/>
        <v>310661.84499999997</v>
      </c>
    </row>
    <row r="336" spans="1:6" x14ac:dyDescent="0.25">
      <c r="A336" s="21" t="s">
        <v>748</v>
      </c>
      <c r="B336" s="21" t="s">
        <v>749</v>
      </c>
      <c r="C336" s="21">
        <v>1</v>
      </c>
      <c r="D336" s="21" t="s">
        <v>34</v>
      </c>
      <c r="E336" s="21">
        <v>2750</v>
      </c>
      <c r="F336" s="41">
        <f t="shared" si="5"/>
        <v>2750</v>
      </c>
    </row>
    <row r="337" spans="1:6" x14ac:dyDescent="0.25">
      <c r="A337" s="21" t="s">
        <v>750</v>
      </c>
      <c r="B337" s="21" t="s">
        <v>751</v>
      </c>
      <c r="C337" s="21">
        <v>4</v>
      </c>
      <c r="D337" s="21" t="s">
        <v>34</v>
      </c>
      <c r="E337" s="21">
        <v>5488.7110000000002</v>
      </c>
      <c r="F337" s="41">
        <f t="shared" si="5"/>
        <v>21954.844000000001</v>
      </c>
    </row>
    <row r="338" spans="1:6" x14ac:dyDescent="0.25">
      <c r="A338" s="21" t="s">
        <v>752</v>
      </c>
      <c r="B338" s="21" t="s">
        <v>753</v>
      </c>
      <c r="C338" s="21">
        <v>18</v>
      </c>
      <c r="D338" s="21" t="s">
        <v>34</v>
      </c>
      <c r="E338" s="21">
        <v>8233.8629999999994</v>
      </c>
      <c r="F338" s="41">
        <f t="shared" si="5"/>
        <v>148209.53399999999</v>
      </c>
    </row>
    <row r="339" spans="1:6" ht="30" x14ac:dyDescent="0.25">
      <c r="A339" s="21" t="s">
        <v>754</v>
      </c>
      <c r="B339" s="21" t="s">
        <v>755</v>
      </c>
      <c r="C339" s="21">
        <v>4</v>
      </c>
      <c r="D339" s="21" t="s">
        <v>34</v>
      </c>
      <c r="E339" s="21">
        <v>7098.8647000000001</v>
      </c>
      <c r="F339" s="41">
        <f t="shared" si="5"/>
        <v>28395.4588</v>
      </c>
    </row>
    <row r="340" spans="1:6" ht="30" x14ac:dyDescent="0.25">
      <c r="A340" s="21" t="s">
        <v>756</v>
      </c>
      <c r="B340" s="21" t="s">
        <v>757</v>
      </c>
      <c r="C340" s="21">
        <v>9</v>
      </c>
      <c r="D340" s="21" t="s">
        <v>34</v>
      </c>
      <c r="E340" s="21">
        <v>767.24779999999998</v>
      </c>
      <c r="F340" s="41">
        <f t="shared" si="5"/>
        <v>6905.2302</v>
      </c>
    </row>
    <row r="341" spans="1:6" ht="30" x14ac:dyDescent="0.25">
      <c r="A341" s="21" t="s">
        <v>758</v>
      </c>
      <c r="B341" s="21" t="s">
        <v>759</v>
      </c>
      <c r="C341" s="21">
        <v>3</v>
      </c>
      <c r="D341" s="21" t="s">
        <v>34</v>
      </c>
      <c r="E341" s="21">
        <v>767.24779999999998</v>
      </c>
      <c r="F341" s="41">
        <f t="shared" si="5"/>
        <v>2301.7433999999998</v>
      </c>
    </row>
    <row r="342" spans="1:6" x14ac:dyDescent="0.25">
      <c r="A342" s="21" t="s">
        <v>760</v>
      </c>
      <c r="B342" s="21" t="s">
        <v>761</v>
      </c>
      <c r="C342" s="21">
        <v>2</v>
      </c>
      <c r="D342" s="21" t="s">
        <v>34</v>
      </c>
      <c r="E342" s="21">
        <v>2611.35</v>
      </c>
      <c r="F342" s="41">
        <f t="shared" si="5"/>
        <v>5222.7</v>
      </c>
    </row>
    <row r="343" spans="1:6" x14ac:dyDescent="0.25">
      <c r="A343" s="21" t="s">
        <v>762</v>
      </c>
      <c r="B343" s="21" t="s">
        <v>763</v>
      </c>
      <c r="C343" s="21">
        <v>2</v>
      </c>
      <c r="D343" s="21" t="s">
        <v>34</v>
      </c>
      <c r="E343" s="21">
        <v>2611.35</v>
      </c>
      <c r="F343" s="41">
        <f t="shared" si="5"/>
        <v>5222.7</v>
      </c>
    </row>
    <row r="344" spans="1:6" x14ac:dyDescent="0.25">
      <c r="A344" s="21" t="s">
        <v>764</v>
      </c>
      <c r="B344" s="21" t="s">
        <v>765</v>
      </c>
      <c r="C344" s="21">
        <v>18</v>
      </c>
      <c r="D344" s="21" t="s">
        <v>34</v>
      </c>
      <c r="E344" s="21">
        <v>3535.87</v>
      </c>
      <c r="F344" s="41">
        <f t="shared" si="5"/>
        <v>63645.659999999996</v>
      </c>
    </row>
    <row r="345" spans="1:6" x14ac:dyDescent="0.25">
      <c r="A345" s="21" t="s">
        <v>766</v>
      </c>
      <c r="B345" s="21" t="s">
        <v>767</v>
      </c>
      <c r="C345" s="21">
        <v>46</v>
      </c>
      <c r="D345" s="21" t="s">
        <v>34</v>
      </c>
      <c r="E345" s="21">
        <v>15244.656000000001</v>
      </c>
      <c r="F345" s="41">
        <f t="shared" si="5"/>
        <v>701254.17600000009</v>
      </c>
    </row>
    <row r="346" spans="1:6" x14ac:dyDescent="0.25">
      <c r="A346" s="21" t="s">
        <v>837</v>
      </c>
      <c r="B346" s="21" t="s">
        <v>838</v>
      </c>
      <c r="C346" s="21">
        <v>2</v>
      </c>
      <c r="D346" s="21" t="s">
        <v>839</v>
      </c>
      <c r="E346" s="21">
        <v>4304.38</v>
      </c>
      <c r="F346" s="41">
        <f t="shared" si="5"/>
        <v>8608.76</v>
      </c>
    </row>
    <row r="347" spans="1:6" ht="30" x14ac:dyDescent="0.25">
      <c r="A347" s="21" t="s">
        <v>768</v>
      </c>
      <c r="B347" s="21" t="s">
        <v>769</v>
      </c>
      <c r="C347" s="21">
        <v>39</v>
      </c>
      <c r="D347" s="21" t="s">
        <v>34</v>
      </c>
      <c r="E347" s="21">
        <v>7160.68</v>
      </c>
      <c r="F347" s="41">
        <f t="shared" si="5"/>
        <v>279266.52</v>
      </c>
    </row>
    <row r="348" spans="1:6" x14ac:dyDescent="0.25">
      <c r="A348" s="21" t="s">
        <v>770</v>
      </c>
      <c r="B348" s="21" t="s">
        <v>771</v>
      </c>
      <c r="C348" s="21">
        <v>24</v>
      </c>
      <c r="D348" s="21" t="s">
        <v>34</v>
      </c>
      <c r="E348" s="21">
        <v>13775.367200000001</v>
      </c>
      <c r="F348" s="41">
        <f t="shared" si="5"/>
        <v>330608.81280000001</v>
      </c>
    </row>
    <row r="349" spans="1:6" x14ac:dyDescent="0.25">
      <c r="A349" s="21" t="s">
        <v>772</v>
      </c>
      <c r="B349" s="21" t="s">
        <v>773</v>
      </c>
      <c r="C349" s="21">
        <v>10</v>
      </c>
      <c r="D349" s="21" t="s">
        <v>34</v>
      </c>
      <c r="E349" s="21">
        <v>15252.727199999999</v>
      </c>
      <c r="F349" s="41">
        <f t="shared" si="5"/>
        <v>152527.272</v>
      </c>
    </row>
    <row r="350" spans="1:6" x14ac:dyDescent="0.25">
      <c r="A350" s="21" t="s">
        <v>774</v>
      </c>
      <c r="B350" s="21" t="s">
        <v>775</v>
      </c>
      <c r="C350" s="21">
        <v>12</v>
      </c>
      <c r="D350" s="21" t="s">
        <v>34</v>
      </c>
      <c r="E350" s="21">
        <v>15252.727199999999</v>
      </c>
      <c r="F350" s="41">
        <f t="shared" si="5"/>
        <v>183032.72639999999</v>
      </c>
    </row>
    <row r="351" spans="1:6" x14ac:dyDescent="0.25">
      <c r="A351" s="21" t="s">
        <v>776</v>
      </c>
      <c r="B351" s="21" t="s">
        <v>777</v>
      </c>
      <c r="C351" s="21">
        <v>39</v>
      </c>
      <c r="D351" s="21" t="s">
        <v>34</v>
      </c>
      <c r="E351" s="21">
        <v>15252.727199999999</v>
      </c>
      <c r="F351" s="41">
        <f t="shared" si="5"/>
        <v>594856.36080000002</v>
      </c>
    </row>
    <row r="352" spans="1:6" x14ac:dyDescent="0.25">
      <c r="A352" s="21" t="s">
        <v>840</v>
      </c>
      <c r="B352" s="21" t="s">
        <v>841</v>
      </c>
      <c r="C352" s="21">
        <v>3</v>
      </c>
      <c r="D352" s="21" t="s">
        <v>34</v>
      </c>
      <c r="E352" s="21">
        <v>15252.727199999999</v>
      </c>
      <c r="F352" s="41">
        <f t="shared" si="5"/>
        <v>45758.181599999996</v>
      </c>
    </row>
    <row r="353" spans="1:6" x14ac:dyDescent="0.25">
      <c r="A353" s="21" t="s">
        <v>842</v>
      </c>
      <c r="B353" s="21" t="s">
        <v>843</v>
      </c>
      <c r="C353" s="21">
        <v>3</v>
      </c>
      <c r="D353" s="21" t="s">
        <v>34</v>
      </c>
      <c r="E353" s="21">
        <v>10474</v>
      </c>
      <c r="F353" s="41">
        <f t="shared" si="5"/>
        <v>31422</v>
      </c>
    </row>
    <row r="354" spans="1:6" x14ac:dyDescent="0.25">
      <c r="A354" s="21" t="s">
        <v>844</v>
      </c>
      <c r="B354" s="21" t="s">
        <v>845</v>
      </c>
      <c r="C354" s="21">
        <v>1</v>
      </c>
      <c r="D354" s="21" t="s">
        <v>846</v>
      </c>
      <c r="E354" s="21">
        <v>12638.67</v>
      </c>
      <c r="F354" s="41">
        <f t="shared" si="5"/>
        <v>12638.67</v>
      </c>
    </row>
    <row r="355" spans="1:6" x14ac:dyDescent="0.25">
      <c r="A355" s="21" t="s">
        <v>778</v>
      </c>
      <c r="B355" s="40" t="s">
        <v>779</v>
      </c>
      <c r="C355" s="21">
        <v>56</v>
      </c>
      <c r="D355" s="21" t="s">
        <v>34</v>
      </c>
      <c r="E355" s="21">
        <v>19505.376400000001</v>
      </c>
      <c r="F355" s="41">
        <f t="shared" si="5"/>
        <v>1092301.0784</v>
      </c>
    </row>
    <row r="356" spans="1:6" x14ac:dyDescent="0.25">
      <c r="A356" s="21" t="s">
        <v>847</v>
      </c>
      <c r="B356" s="21" t="s">
        <v>848</v>
      </c>
      <c r="C356" s="21">
        <v>4</v>
      </c>
      <c r="D356" s="21" t="s">
        <v>846</v>
      </c>
      <c r="E356" s="21">
        <v>7502.62</v>
      </c>
      <c r="F356" s="41">
        <f t="shared" si="5"/>
        <v>30010.48</v>
      </c>
    </row>
    <row r="357" spans="1:6" x14ac:dyDescent="0.25">
      <c r="A357" s="21" t="s">
        <v>780</v>
      </c>
      <c r="B357" s="40" t="s">
        <v>781</v>
      </c>
      <c r="C357" s="21">
        <v>10</v>
      </c>
      <c r="D357" s="21" t="s">
        <v>34</v>
      </c>
      <c r="E357" s="21">
        <v>8413.5061999999998</v>
      </c>
      <c r="F357" s="41">
        <f t="shared" si="5"/>
        <v>84135.062000000005</v>
      </c>
    </row>
    <row r="358" spans="1:6" ht="30" x14ac:dyDescent="0.25">
      <c r="A358" s="21" t="s">
        <v>782</v>
      </c>
      <c r="B358" s="40" t="s">
        <v>783</v>
      </c>
      <c r="C358" s="21">
        <v>17</v>
      </c>
      <c r="D358" s="21" t="s">
        <v>34</v>
      </c>
      <c r="E358" s="21">
        <v>8413.5061999999998</v>
      </c>
      <c r="F358" s="41">
        <f t="shared" si="5"/>
        <v>143029.6054</v>
      </c>
    </row>
    <row r="359" spans="1:6" x14ac:dyDescent="0.25">
      <c r="A359" s="21" t="s">
        <v>784</v>
      </c>
      <c r="B359" s="40" t="s">
        <v>785</v>
      </c>
      <c r="C359" s="21">
        <v>21</v>
      </c>
      <c r="D359" s="21" t="s">
        <v>34</v>
      </c>
      <c r="E359" s="21">
        <v>8413.5061999999998</v>
      </c>
      <c r="F359" s="41">
        <f t="shared" si="5"/>
        <v>176683.63019999999</v>
      </c>
    </row>
    <row r="360" spans="1:6" x14ac:dyDescent="0.25">
      <c r="A360" s="21" t="s">
        <v>786</v>
      </c>
      <c r="B360" s="21" t="s">
        <v>787</v>
      </c>
      <c r="C360" s="21">
        <v>55</v>
      </c>
      <c r="D360" s="21" t="s">
        <v>34</v>
      </c>
      <c r="E360" s="21">
        <v>6453.4672</v>
      </c>
      <c r="F360" s="41">
        <f t="shared" si="5"/>
        <v>354940.696</v>
      </c>
    </row>
    <row r="361" spans="1:6" x14ac:dyDescent="0.25">
      <c r="A361" s="21" t="s">
        <v>788</v>
      </c>
      <c r="B361" s="21" t="s">
        <v>789</v>
      </c>
      <c r="C361" s="21">
        <v>4</v>
      </c>
      <c r="D361" s="21" t="s">
        <v>34</v>
      </c>
      <c r="E361" s="21">
        <v>17172.221399999999</v>
      </c>
      <c r="F361" s="41">
        <f t="shared" si="5"/>
        <v>68688.885599999994</v>
      </c>
    </row>
    <row r="362" spans="1:6" x14ac:dyDescent="0.25">
      <c r="A362" s="21" t="s">
        <v>790</v>
      </c>
      <c r="B362" s="21" t="s">
        <v>791</v>
      </c>
      <c r="C362" s="21">
        <v>5</v>
      </c>
      <c r="D362" s="21" t="s">
        <v>34</v>
      </c>
      <c r="E362" s="21">
        <v>17172.221399999999</v>
      </c>
      <c r="F362" s="41">
        <f t="shared" si="5"/>
        <v>85861.106999999989</v>
      </c>
    </row>
    <row r="363" spans="1:6" x14ac:dyDescent="0.25">
      <c r="A363" s="21" t="s">
        <v>792</v>
      </c>
      <c r="B363" s="21" t="s">
        <v>793</v>
      </c>
      <c r="C363" s="21">
        <v>6</v>
      </c>
      <c r="D363" s="21" t="s">
        <v>34</v>
      </c>
      <c r="E363" s="21">
        <v>17172.221399999999</v>
      </c>
      <c r="F363" s="41">
        <f t="shared" si="5"/>
        <v>103033.3284</v>
      </c>
    </row>
    <row r="364" spans="1:6" x14ac:dyDescent="0.25">
      <c r="A364" s="21" t="s">
        <v>794</v>
      </c>
      <c r="B364" s="40" t="s">
        <v>795</v>
      </c>
      <c r="C364" s="21">
        <v>12</v>
      </c>
      <c r="D364" s="21" t="s">
        <v>34</v>
      </c>
      <c r="E364" s="21">
        <v>5734.4341999999997</v>
      </c>
      <c r="F364" s="41">
        <f t="shared" si="5"/>
        <v>68813.210399999996</v>
      </c>
    </row>
    <row r="365" spans="1:6" x14ac:dyDescent="0.25">
      <c r="A365" s="21" t="s">
        <v>796</v>
      </c>
      <c r="B365" s="21" t="s">
        <v>797</v>
      </c>
      <c r="C365" s="21">
        <v>44</v>
      </c>
      <c r="D365" s="21" t="s">
        <v>34</v>
      </c>
      <c r="E365" s="21">
        <v>8992</v>
      </c>
      <c r="F365" s="41">
        <f t="shared" si="5"/>
        <v>395648</v>
      </c>
    </row>
    <row r="366" spans="1:6" x14ac:dyDescent="0.25">
      <c r="A366" s="21" t="s">
        <v>798</v>
      </c>
      <c r="B366" s="21" t="s">
        <v>799</v>
      </c>
      <c r="C366" s="21">
        <v>1</v>
      </c>
      <c r="D366" s="21" t="s">
        <v>34</v>
      </c>
      <c r="E366" s="21">
        <v>2750</v>
      </c>
      <c r="F366" s="41">
        <f t="shared" si="5"/>
        <v>2750</v>
      </c>
    </row>
    <row r="367" spans="1:6" x14ac:dyDescent="0.25">
      <c r="A367" s="21" t="s">
        <v>800</v>
      </c>
      <c r="B367" s="21" t="s">
        <v>801</v>
      </c>
      <c r="C367" s="21">
        <v>1</v>
      </c>
      <c r="D367" s="21" t="s">
        <v>34</v>
      </c>
      <c r="E367" s="21">
        <v>2750</v>
      </c>
      <c r="F367" s="41">
        <f t="shared" si="5"/>
        <v>2750</v>
      </c>
    </row>
    <row r="368" spans="1:6" x14ac:dyDescent="0.25">
      <c r="A368" s="21" t="s">
        <v>807</v>
      </c>
      <c r="B368" s="21" t="s">
        <v>808</v>
      </c>
      <c r="C368" s="21">
        <v>20</v>
      </c>
      <c r="D368" s="21" t="s">
        <v>34</v>
      </c>
      <c r="E368" s="21">
        <v>32694.97</v>
      </c>
      <c r="F368" s="41">
        <f t="shared" si="5"/>
        <v>653899.4</v>
      </c>
    </row>
    <row r="369" spans="1:6" x14ac:dyDescent="0.25">
      <c r="A369" s="21" t="s">
        <v>809</v>
      </c>
      <c r="B369" s="21" t="s">
        <v>810</v>
      </c>
      <c r="C369" s="21">
        <v>499</v>
      </c>
      <c r="D369" s="21" t="s">
        <v>34</v>
      </c>
      <c r="E369" s="21">
        <v>92.04</v>
      </c>
      <c r="F369" s="41">
        <f t="shared" si="5"/>
        <v>45927.960000000006</v>
      </c>
    </row>
    <row r="370" spans="1:6" x14ac:dyDescent="0.25">
      <c r="A370" s="2"/>
      <c r="B370" s="2"/>
      <c r="C370" s="2"/>
      <c r="D370" s="2"/>
      <c r="E370" s="2"/>
      <c r="F370" s="22">
        <f>SUM(F186:F369)</f>
        <v>11113787.727200007</v>
      </c>
    </row>
    <row r="371" spans="1:6" x14ac:dyDescent="0.25">
      <c r="A371" s="2"/>
      <c r="B371" s="2"/>
      <c r="C371" s="2"/>
      <c r="D371" s="2"/>
      <c r="E371" s="2"/>
      <c r="F371" s="57"/>
    </row>
    <row r="372" spans="1:6" x14ac:dyDescent="0.25">
      <c r="A372" s="2"/>
      <c r="B372" s="2"/>
      <c r="C372" s="2"/>
      <c r="D372" s="2"/>
      <c r="E372" s="2"/>
      <c r="F372" s="57"/>
    </row>
    <row r="373" spans="1:6" x14ac:dyDescent="0.25">
      <c r="A373" s="2"/>
      <c r="B373" s="2"/>
      <c r="C373" s="2"/>
      <c r="D373" s="2"/>
      <c r="E373" s="2"/>
      <c r="F373" s="57"/>
    </row>
    <row r="374" spans="1:6" x14ac:dyDescent="0.25">
      <c r="A374" s="2"/>
      <c r="B374" s="2"/>
      <c r="C374" s="2"/>
      <c r="D374" s="2"/>
      <c r="E374" s="2"/>
      <c r="F374" s="57"/>
    </row>
    <row r="375" spans="1:6" x14ac:dyDescent="0.25">
      <c r="A375" s="2"/>
      <c r="B375" s="2"/>
      <c r="C375" s="2"/>
      <c r="D375" s="2"/>
      <c r="E375" s="2"/>
      <c r="F375" s="57"/>
    </row>
    <row r="376" spans="1:6" x14ac:dyDescent="0.25">
      <c r="A376" s="2"/>
      <c r="B376" s="2"/>
      <c r="C376" s="2"/>
      <c r="D376" s="2"/>
      <c r="E376" s="2"/>
      <c r="F376" s="57"/>
    </row>
    <row r="377" spans="1:6" x14ac:dyDescent="0.25">
      <c r="A377" s="2"/>
      <c r="B377" s="2"/>
      <c r="C377" s="2"/>
      <c r="D377" s="2"/>
      <c r="E377" s="2"/>
      <c r="F377" s="57"/>
    </row>
    <row r="378" spans="1:6" x14ac:dyDescent="0.25">
      <c r="A378" s="2"/>
      <c r="B378" s="2"/>
      <c r="C378" s="2"/>
      <c r="D378" s="2"/>
      <c r="E378" s="2"/>
      <c r="F378" s="57"/>
    </row>
    <row r="379" spans="1:6" x14ac:dyDescent="0.25">
      <c r="A379" s="2"/>
      <c r="B379" s="2"/>
      <c r="C379" s="2"/>
      <c r="D379" s="2"/>
      <c r="E379" s="2"/>
      <c r="F379" s="57"/>
    </row>
    <row r="380" spans="1:6" x14ac:dyDescent="0.25">
      <c r="A380" s="2"/>
      <c r="B380" s="2"/>
      <c r="C380" s="2"/>
      <c r="D380" s="2"/>
      <c r="E380" s="2"/>
      <c r="F380" s="57"/>
    </row>
    <row r="381" spans="1:6" x14ac:dyDescent="0.25">
      <c r="A381" s="2"/>
      <c r="B381" s="2"/>
      <c r="C381" s="2"/>
      <c r="D381" s="2"/>
      <c r="E381" s="2"/>
      <c r="F381" s="57"/>
    </row>
    <row r="382" spans="1:6" x14ac:dyDescent="0.25">
      <c r="A382" s="2"/>
      <c r="B382" s="2"/>
      <c r="C382" s="2"/>
      <c r="D382" s="2"/>
      <c r="E382" s="2"/>
      <c r="F382" s="57"/>
    </row>
    <row r="385" spans="1:6" x14ac:dyDescent="0.25">
      <c r="A385" s="2"/>
      <c r="B385" s="2"/>
      <c r="C385" s="2"/>
      <c r="D385" s="2"/>
      <c r="E385" s="2"/>
      <c r="F385" s="2"/>
    </row>
    <row r="386" spans="1:6" ht="15.75" x14ac:dyDescent="0.25">
      <c r="A386" s="17" t="s">
        <v>24</v>
      </c>
      <c r="B386" s="17"/>
      <c r="C386" s="17"/>
      <c r="D386" s="17"/>
      <c r="E386" s="17"/>
      <c r="F386" s="17"/>
    </row>
    <row r="387" spans="1:6" ht="15.75" x14ac:dyDescent="0.25">
      <c r="A387" s="17" t="s">
        <v>1</v>
      </c>
      <c r="B387" s="17"/>
      <c r="C387" s="17"/>
      <c r="D387" s="17"/>
      <c r="E387" s="17"/>
      <c r="F387" s="17"/>
    </row>
    <row r="388" spans="1:6" ht="15.75" x14ac:dyDescent="0.25">
      <c r="A388" s="17" t="s">
        <v>25</v>
      </c>
      <c r="B388" s="17"/>
      <c r="C388" s="17"/>
      <c r="D388" s="17"/>
      <c r="E388" s="17"/>
      <c r="F388" s="17"/>
    </row>
    <row r="389" spans="1:6" ht="18.75" x14ac:dyDescent="0.3">
      <c r="A389" s="18" t="s">
        <v>849</v>
      </c>
      <c r="B389" s="18"/>
      <c r="C389" s="18"/>
      <c r="D389" s="18"/>
      <c r="E389" s="18"/>
      <c r="F389" s="18"/>
    </row>
    <row r="390" spans="1:6" ht="18.75" x14ac:dyDescent="0.3">
      <c r="A390" s="39" t="s">
        <v>469</v>
      </c>
      <c r="B390" s="39"/>
      <c r="C390" s="39"/>
      <c r="D390" s="39"/>
      <c r="E390" s="39"/>
      <c r="F390" s="39"/>
    </row>
    <row r="391" spans="1:6" ht="75" x14ac:dyDescent="0.25">
      <c r="A391" s="20" t="s">
        <v>27</v>
      </c>
      <c r="B391" s="20" t="s">
        <v>28</v>
      </c>
      <c r="C391" s="36" t="s">
        <v>445</v>
      </c>
      <c r="D391" s="20" t="s">
        <v>30</v>
      </c>
      <c r="E391" s="20" t="s">
        <v>31</v>
      </c>
      <c r="F391" s="20" t="s">
        <v>8</v>
      </c>
    </row>
    <row r="392" spans="1:6" ht="30" x14ac:dyDescent="0.25">
      <c r="A392" s="21"/>
      <c r="B392" s="21" t="s">
        <v>813</v>
      </c>
      <c r="C392" s="53">
        <v>12</v>
      </c>
      <c r="D392" s="21" t="s">
        <v>34</v>
      </c>
      <c r="E392" s="21">
        <v>276.12</v>
      </c>
      <c r="F392" s="41">
        <f t="shared" ref="F392:F455" si="6">C392*E392</f>
        <v>3313.44</v>
      </c>
    </row>
    <row r="393" spans="1:6" ht="30" x14ac:dyDescent="0.25">
      <c r="A393" s="21" t="s">
        <v>814</v>
      </c>
      <c r="B393" s="21" t="s">
        <v>815</v>
      </c>
      <c r="C393" s="53">
        <v>2</v>
      </c>
      <c r="D393" s="21" t="s">
        <v>34</v>
      </c>
      <c r="E393" s="21">
        <v>31.86</v>
      </c>
      <c r="F393" s="41">
        <f t="shared" si="6"/>
        <v>63.72</v>
      </c>
    </row>
    <row r="394" spans="1:6" ht="45" x14ac:dyDescent="0.25">
      <c r="A394" s="21" t="s">
        <v>472</v>
      </c>
      <c r="B394" s="21" t="s">
        <v>473</v>
      </c>
      <c r="C394" s="53">
        <v>110</v>
      </c>
      <c r="D394" s="21" t="s">
        <v>34</v>
      </c>
      <c r="E394" s="21">
        <v>25.96</v>
      </c>
      <c r="F394" s="41">
        <f t="shared" si="6"/>
        <v>2855.6</v>
      </c>
    </row>
    <row r="395" spans="1:6" ht="45" x14ac:dyDescent="0.25">
      <c r="A395" s="21" t="s">
        <v>474</v>
      </c>
      <c r="B395" s="21" t="s">
        <v>475</v>
      </c>
      <c r="C395" s="53">
        <f>9622-64</f>
        <v>9558</v>
      </c>
      <c r="D395" s="21" t="s">
        <v>34</v>
      </c>
      <c r="E395" s="21">
        <v>13.01</v>
      </c>
      <c r="F395" s="41">
        <f t="shared" si="6"/>
        <v>124349.58</v>
      </c>
    </row>
    <row r="396" spans="1:6" ht="30" x14ac:dyDescent="0.25">
      <c r="A396" s="21" t="s">
        <v>476</v>
      </c>
      <c r="B396" s="21" t="s">
        <v>477</v>
      </c>
      <c r="C396" s="53">
        <f>3867-515</f>
        <v>3352</v>
      </c>
      <c r="D396" s="21" t="s">
        <v>34</v>
      </c>
      <c r="E396" s="21">
        <v>43</v>
      </c>
      <c r="F396" s="41">
        <f t="shared" si="6"/>
        <v>144136</v>
      </c>
    </row>
    <row r="397" spans="1:6" x14ac:dyDescent="0.25">
      <c r="A397" s="21" t="s">
        <v>816</v>
      </c>
      <c r="B397" s="21" t="s">
        <v>817</v>
      </c>
      <c r="C397" s="53">
        <f>109-25</f>
        <v>84</v>
      </c>
      <c r="D397" s="21" t="s">
        <v>34</v>
      </c>
      <c r="E397" s="21">
        <v>215</v>
      </c>
      <c r="F397" s="41">
        <f t="shared" si="6"/>
        <v>18060</v>
      </c>
    </row>
    <row r="398" spans="1:6" x14ac:dyDescent="0.25">
      <c r="A398" s="21" t="s">
        <v>478</v>
      </c>
      <c r="B398" s="21" t="s">
        <v>479</v>
      </c>
      <c r="C398" s="53">
        <v>25</v>
      </c>
      <c r="D398" s="21" t="s">
        <v>34</v>
      </c>
      <c r="E398" s="21">
        <v>26</v>
      </c>
      <c r="F398" s="41">
        <f t="shared" si="6"/>
        <v>650</v>
      </c>
    </row>
    <row r="399" spans="1:6" ht="30" x14ac:dyDescent="0.25">
      <c r="A399" s="21" t="s">
        <v>818</v>
      </c>
      <c r="B399" s="21" t="s">
        <v>819</v>
      </c>
      <c r="C399" s="53">
        <v>500</v>
      </c>
      <c r="D399" s="21" t="s">
        <v>34</v>
      </c>
      <c r="E399" s="21">
        <v>160.47999999999999</v>
      </c>
      <c r="F399" s="41">
        <f t="shared" si="6"/>
        <v>80240</v>
      </c>
    </row>
    <row r="400" spans="1:6" x14ac:dyDescent="0.25">
      <c r="A400" s="21" t="s">
        <v>480</v>
      </c>
      <c r="B400" s="21" t="s">
        <v>481</v>
      </c>
      <c r="C400" s="53">
        <v>8</v>
      </c>
      <c r="D400" s="21" t="s">
        <v>34</v>
      </c>
      <c r="E400" s="21">
        <v>215.94</v>
      </c>
      <c r="F400" s="41">
        <f t="shared" si="6"/>
        <v>1727.52</v>
      </c>
    </row>
    <row r="401" spans="1:6" x14ac:dyDescent="0.25">
      <c r="A401" s="21" t="s">
        <v>482</v>
      </c>
      <c r="B401" s="21" t="s">
        <v>483</v>
      </c>
      <c r="C401" s="53">
        <v>78</v>
      </c>
      <c r="D401" s="21" t="s">
        <v>34</v>
      </c>
      <c r="E401" s="21">
        <v>295</v>
      </c>
      <c r="F401" s="41">
        <f t="shared" si="6"/>
        <v>23010</v>
      </c>
    </row>
    <row r="402" spans="1:6" x14ac:dyDescent="0.25">
      <c r="A402" s="21" t="s">
        <v>488</v>
      </c>
      <c r="B402" s="21" t="s">
        <v>489</v>
      </c>
      <c r="C402" s="53">
        <v>492</v>
      </c>
      <c r="D402" s="21" t="s">
        <v>34</v>
      </c>
      <c r="E402" s="21">
        <v>100.3</v>
      </c>
      <c r="F402" s="41">
        <f t="shared" si="6"/>
        <v>49347.6</v>
      </c>
    </row>
    <row r="403" spans="1:6" x14ac:dyDescent="0.25">
      <c r="A403" s="21" t="s">
        <v>490</v>
      </c>
      <c r="B403" s="21" t="s">
        <v>491</v>
      </c>
      <c r="C403" s="53">
        <v>144</v>
      </c>
      <c r="D403" s="21" t="s">
        <v>34</v>
      </c>
      <c r="E403" s="21">
        <v>150.99279999999999</v>
      </c>
      <c r="F403" s="41">
        <f t="shared" si="6"/>
        <v>21742.963199999998</v>
      </c>
    </row>
    <row r="404" spans="1:6" x14ac:dyDescent="0.25">
      <c r="A404" s="21" t="s">
        <v>492</v>
      </c>
      <c r="B404" s="21" t="s">
        <v>493</v>
      </c>
      <c r="C404" s="53">
        <v>465</v>
      </c>
      <c r="D404" s="21" t="s">
        <v>34</v>
      </c>
      <c r="E404" s="21">
        <v>132.16</v>
      </c>
      <c r="F404" s="41">
        <f t="shared" si="6"/>
        <v>61454.400000000001</v>
      </c>
    </row>
    <row r="405" spans="1:6" x14ac:dyDescent="0.25">
      <c r="A405" s="21" t="s">
        <v>494</v>
      </c>
      <c r="B405" s="21" t="s">
        <v>495</v>
      </c>
      <c r="C405" s="53">
        <f>38+52-5</f>
        <v>85</v>
      </c>
      <c r="D405" s="21" t="s">
        <v>34</v>
      </c>
      <c r="E405" s="21">
        <v>182.9</v>
      </c>
      <c r="F405" s="41">
        <f t="shared" si="6"/>
        <v>15546.5</v>
      </c>
    </row>
    <row r="406" spans="1:6" x14ac:dyDescent="0.25">
      <c r="A406" s="21" t="s">
        <v>496</v>
      </c>
      <c r="B406" s="21" t="s">
        <v>497</v>
      </c>
      <c r="C406" s="53">
        <v>1</v>
      </c>
      <c r="D406" s="21" t="s">
        <v>34</v>
      </c>
      <c r="E406" s="21">
        <v>1416</v>
      </c>
      <c r="F406" s="41">
        <f t="shared" si="6"/>
        <v>1416</v>
      </c>
    </row>
    <row r="407" spans="1:6" ht="30" x14ac:dyDescent="0.25">
      <c r="A407" s="21" t="s">
        <v>498</v>
      </c>
      <c r="B407" s="21" t="s">
        <v>499</v>
      </c>
      <c r="C407" s="53">
        <v>14</v>
      </c>
      <c r="D407" s="21" t="s">
        <v>34</v>
      </c>
      <c r="E407" s="21">
        <v>531</v>
      </c>
      <c r="F407" s="41">
        <f t="shared" si="6"/>
        <v>7434</v>
      </c>
    </row>
    <row r="408" spans="1:6" x14ac:dyDescent="0.25">
      <c r="A408" s="21" t="s">
        <v>500</v>
      </c>
      <c r="B408" s="21" t="s">
        <v>501</v>
      </c>
      <c r="C408" s="53">
        <f>9990-130</f>
        <v>9860</v>
      </c>
      <c r="D408" s="21" t="s">
        <v>34</v>
      </c>
      <c r="E408" s="21">
        <v>30.68</v>
      </c>
      <c r="F408" s="41">
        <f t="shared" si="6"/>
        <v>302504.8</v>
      </c>
    </row>
    <row r="409" spans="1:6" x14ac:dyDescent="0.25">
      <c r="A409" s="21" t="s">
        <v>502</v>
      </c>
      <c r="B409" s="21" t="s">
        <v>503</v>
      </c>
      <c r="C409" s="53">
        <v>4</v>
      </c>
      <c r="D409" s="21" t="s">
        <v>34</v>
      </c>
      <c r="E409" s="21">
        <v>750</v>
      </c>
      <c r="F409" s="41">
        <f t="shared" si="6"/>
        <v>3000</v>
      </c>
    </row>
    <row r="410" spans="1:6" x14ac:dyDescent="0.25">
      <c r="A410" s="21" t="s">
        <v>504</v>
      </c>
      <c r="B410" s="21" t="s">
        <v>505</v>
      </c>
      <c r="C410" s="53">
        <v>4</v>
      </c>
      <c r="D410" s="21" t="s">
        <v>34</v>
      </c>
      <c r="E410" s="21">
        <v>50</v>
      </c>
      <c r="F410" s="41">
        <f t="shared" si="6"/>
        <v>200</v>
      </c>
    </row>
    <row r="411" spans="1:6" x14ac:dyDescent="0.25">
      <c r="A411" s="21" t="s">
        <v>506</v>
      </c>
      <c r="B411" s="21" t="s">
        <v>507</v>
      </c>
      <c r="C411" s="53">
        <v>298</v>
      </c>
      <c r="D411" s="21" t="s">
        <v>34</v>
      </c>
      <c r="E411" s="21">
        <v>15</v>
      </c>
      <c r="F411" s="41">
        <f t="shared" si="6"/>
        <v>4470</v>
      </c>
    </row>
    <row r="412" spans="1:6" x14ac:dyDescent="0.25">
      <c r="A412" s="21" t="s">
        <v>508</v>
      </c>
      <c r="B412" s="21" t="s">
        <v>509</v>
      </c>
      <c r="C412" s="53">
        <v>243</v>
      </c>
      <c r="D412" s="21" t="s">
        <v>34</v>
      </c>
      <c r="E412" s="21">
        <v>22.59</v>
      </c>
      <c r="F412" s="41">
        <f t="shared" si="6"/>
        <v>5489.37</v>
      </c>
    </row>
    <row r="413" spans="1:6" ht="30" x14ac:dyDescent="0.25">
      <c r="A413" s="21" t="s">
        <v>510</v>
      </c>
      <c r="B413" s="21" t="s">
        <v>511</v>
      </c>
      <c r="C413" s="53">
        <v>160</v>
      </c>
      <c r="D413" s="21" t="s">
        <v>34</v>
      </c>
      <c r="E413" s="21">
        <v>20.440000000000001</v>
      </c>
      <c r="F413" s="41">
        <f t="shared" si="6"/>
        <v>3270.4</v>
      </c>
    </row>
    <row r="414" spans="1:6" ht="30" x14ac:dyDescent="0.25">
      <c r="A414" s="21" t="s">
        <v>512</v>
      </c>
      <c r="B414" s="21" t="s">
        <v>513</v>
      </c>
      <c r="C414" s="53">
        <v>92</v>
      </c>
      <c r="D414" s="21" t="s">
        <v>34</v>
      </c>
      <c r="E414" s="21">
        <v>210.39400000000001</v>
      </c>
      <c r="F414" s="41">
        <f t="shared" si="6"/>
        <v>19356.248</v>
      </c>
    </row>
    <row r="415" spans="1:6" ht="30" x14ac:dyDescent="0.25">
      <c r="A415" s="21" t="s">
        <v>514</v>
      </c>
      <c r="B415" s="21" t="s">
        <v>850</v>
      </c>
      <c r="C415" s="53">
        <v>214</v>
      </c>
      <c r="D415" s="21" t="s">
        <v>34</v>
      </c>
      <c r="E415" s="21">
        <v>100.18</v>
      </c>
      <c r="F415" s="41">
        <f t="shared" si="6"/>
        <v>21438.52</v>
      </c>
    </row>
    <row r="416" spans="1:6" x14ac:dyDescent="0.25">
      <c r="A416" s="21" t="s">
        <v>516</v>
      </c>
      <c r="B416" s="21" t="s">
        <v>517</v>
      </c>
      <c r="C416" s="53">
        <v>7</v>
      </c>
      <c r="D416" s="21" t="s">
        <v>34</v>
      </c>
      <c r="E416" s="21">
        <v>215</v>
      </c>
      <c r="F416" s="41">
        <f t="shared" si="6"/>
        <v>1505</v>
      </c>
    </row>
    <row r="417" spans="1:6" ht="30" x14ac:dyDescent="0.25">
      <c r="A417" s="21" t="s">
        <v>518</v>
      </c>
      <c r="B417" s="21" t="s">
        <v>519</v>
      </c>
      <c r="C417" s="53">
        <v>42</v>
      </c>
      <c r="D417" s="21" t="s">
        <v>34</v>
      </c>
      <c r="E417" s="21">
        <v>93</v>
      </c>
      <c r="F417" s="41">
        <f t="shared" si="6"/>
        <v>3906</v>
      </c>
    </row>
    <row r="418" spans="1:6" ht="30" x14ac:dyDescent="0.25">
      <c r="A418" s="21" t="s">
        <v>520</v>
      </c>
      <c r="B418" s="21" t="s">
        <v>521</v>
      </c>
      <c r="C418" s="53">
        <v>63</v>
      </c>
      <c r="D418" s="21" t="s">
        <v>34</v>
      </c>
      <c r="E418" s="21">
        <v>23.6</v>
      </c>
      <c r="F418" s="41">
        <f t="shared" si="6"/>
        <v>1486.8000000000002</v>
      </c>
    </row>
    <row r="419" spans="1:6" x14ac:dyDescent="0.25">
      <c r="A419" s="21" t="s">
        <v>820</v>
      </c>
      <c r="B419" s="21" t="s">
        <v>821</v>
      </c>
      <c r="C419" s="53">
        <f>3504-89</f>
        <v>3415</v>
      </c>
      <c r="D419" s="21" t="s">
        <v>83</v>
      </c>
      <c r="E419" s="21">
        <v>41.3</v>
      </c>
      <c r="F419" s="41">
        <f t="shared" si="6"/>
        <v>141039.5</v>
      </c>
    </row>
    <row r="420" spans="1:6" x14ac:dyDescent="0.25">
      <c r="A420" s="21" t="s">
        <v>822</v>
      </c>
      <c r="B420" s="21" t="s">
        <v>823</v>
      </c>
      <c r="C420" s="53">
        <f>914-27</f>
        <v>887</v>
      </c>
      <c r="D420" s="21" t="s">
        <v>34</v>
      </c>
      <c r="E420" s="21">
        <v>16.22</v>
      </c>
      <c r="F420" s="41">
        <f t="shared" si="6"/>
        <v>14387.14</v>
      </c>
    </row>
    <row r="421" spans="1:6" x14ac:dyDescent="0.25">
      <c r="A421" s="21" t="s">
        <v>851</v>
      </c>
      <c r="B421" s="21" t="s">
        <v>852</v>
      </c>
      <c r="C421" s="53">
        <v>1300</v>
      </c>
      <c r="D421" s="21" t="s">
        <v>34</v>
      </c>
      <c r="E421" s="21">
        <v>6.02</v>
      </c>
      <c r="F421" s="41">
        <f t="shared" si="6"/>
        <v>7825.9999999999991</v>
      </c>
    </row>
    <row r="422" spans="1:6" ht="30" x14ac:dyDescent="0.25">
      <c r="A422" s="21" t="s">
        <v>526</v>
      </c>
      <c r="B422" s="21" t="s">
        <v>527</v>
      </c>
      <c r="C422" s="53">
        <f>1801-7</f>
        <v>1794</v>
      </c>
      <c r="D422" s="21" t="s">
        <v>83</v>
      </c>
      <c r="E422" s="21">
        <v>23.01</v>
      </c>
      <c r="F422" s="41">
        <f t="shared" si="6"/>
        <v>41279.94</v>
      </c>
    </row>
    <row r="423" spans="1:6" ht="30" x14ac:dyDescent="0.25">
      <c r="A423" s="21" t="s">
        <v>528</v>
      </c>
      <c r="B423" s="21" t="s">
        <v>529</v>
      </c>
      <c r="C423" s="53">
        <f>447-45</f>
        <v>402</v>
      </c>
      <c r="D423" s="21" t="s">
        <v>530</v>
      </c>
      <c r="E423" s="21">
        <v>34.22</v>
      </c>
      <c r="F423" s="41">
        <f t="shared" si="6"/>
        <v>13756.439999999999</v>
      </c>
    </row>
    <row r="424" spans="1:6" ht="30" x14ac:dyDescent="0.25">
      <c r="A424" s="21" t="s">
        <v>531</v>
      </c>
      <c r="B424" s="21" t="s">
        <v>532</v>
      </c>
      <c r="C424" s="53">
        <f>1337-44</f>
        <v>1293</v>
      </c>
      <c r="D424" s="21" t="s">
        <v>34</v>
      </c>
      <c r="E424" s="21">
        <v>20.059999999999999</v>
      </c>
      <c r="F424" s="41">
        <f t="shared" si="6"/>
        <v>25937.579999999998</v>
      </c>
    </row>
    <row r="425" spans="1:6" ht="45" x14ac:dyDescent="0.25">
      <c r="A425" s="21" t="s">
        <v>533</v>
      </c>
      <c r="B425" s="21" t="s">
        <v>534</v>
      </c>
      <c r="C425" s="53">
        <f>45-7</f>
        <v>38</v>
      </c>
      <c r="D425" s="21" t="s">
        <v>34</v>
      </c>
      <c r="E425" s="21">
        <v>53.005600000000001</v>
      </c>
      <c r="F425" s="41">
        <f t="shared" si="6"/>
        <v>2014.2128</v>
      </c>
    </row>
    <row r="426" spans="1:6" x14ac:dyDescent="0.25">
      <c r="A426" s="21" t="s">
        <v>535</v>
      </c>
      <c r="B426" s="21" t="s">
        <v>536</v>
      </c>
      <c r="C426" s="53">
        <v>6</v>
      </c>
      <c r="D426" s="21" t="s">
        <v>34</v>
      </c>
      <c r="E426" s="21">
        <v>21.83</v>
      </c>
      <c r="F426" s="41">
        <f t="shared" si="6"/>
        <v>130.97999999999999</v>
      </c>
    </row>
    <row r="427" spans="1:6" x14ac:dyDescent="0.25">
      <c r="A427" s="21" t="s">
        <v>537</v>
      </c>
      <c r="B427" s="21" t="s">
        <v>538</v>
      </c>
      <c r="C427" s="53">
        <v>291</v>
      </c>
      <c r="D427" s="21" t="s">
        <v>34</v>
      </c>
      <c r="E427" s="21">
        <v>1</v>
      </c>
      <c r="F427" s="41">
        <f t="shared" si="6"/>
        <v>291</v>
      </c>
    </row>
    <row r="428" spans="1:6" ht="30" x14ac:dyDescent="0.25">
      <c r="A428" s="21" t="s">
        <v>539</v>
      </c>
      <c r="B428" s="21" t="s">
        <v>540</v>
      </c>
      <c r="C428" s="53">
        <v>16</v>
      </c>
      <c r="D428" s="21" t="s">
        <v>34</v>
      </c>
      <c r="E428" s="21">
        <v>378</v>
      </c>
      <c r="F428" s="41">
        <f t="shared" si="6"/>
        <v>6048</v>
      </c>
    </row>
    <row r="429" spans="1:6" ht="30" x14ac:dyDescent="0.25">
      <c r="A429" s="21" t="s">
        <v>541</v>
      </c>
      <c r="B429" s="21" t="s">
        <v>542</v>
      </c>
      <c r="C429" s="53">
        <v>52</v>
      </c>
      <c r="D429" s="21" t="s">
        <v>34</v>
      </c>
      <c r="E429" s="21">
        <v>109</v>
      </c>
      <c r="F429" s="41">
        <f t="shared" si="6"/>
        <v>5668</v>
      </c>
    </row>
    <row r="430" spans="1:6" ht="30" x14ac:dyDescent="0.25">
      <c r="A430" s="21" t="s">
        <v>543</v>
      </c>
      <c r="B430" s="21" t="s">
        <v>544</v>
      </c>
      <c r="C430" s="53">
        <v>2760</v>
      </c>
      <c r="D430" s="21" t="s">
        <v>34</v>
      </c>
      <c r="E430" s="21">
        <v>35.4</v>
      </c>
      <c r="F430" s="41">
        <f t="shared" si="6"/>
        <v>97704</v>
      </c>
    </row>
    <row r="431" spans="1:6" x14ac:dyDescent="0.25">
      <c r="A431" s="21" t="s">
        <v>545</v>
      </c>
      <c r="B431" s="21" t="s">
        <v>546</v>
      </c>
      <c r="C431" s="53">
        <v>10</v>
      </c>
      <c r="D431" s="21" t="s">
        <v>34</v>
      </c>
      <c r="E431" s="21">
        <v>7500</v>
      </c>
      <c r="F431" s="41">
        <f t="shared" si="6"/>
        <v>75000</v>
      </c>
    </row>
    <row r="432" spans="1:6" ht="30" x14ac:dyDescent="0.25">
      <c r="A432" s="21" t="s">
        <v>824</v>
      </c>
      <c r="B432" s="21" t="s">
        <v>825</v>
      </c>
      <c r="C432" s="53">
        <f>100-13</f>
        <v>87</v>
      </c>
      <c r="D432" s="21" t="s">
        <v>34</v>
      </c>
      <c r="E432" s="21">
        <v>132.16</v>
      </c>
      <c r="F432" s="41">
        <f t="shared" si="6"/>
        <v>11497.92</v>
      </c>
    </row>
    <row r="433" spans="1:6" ht="30" x14ac:dyDescent="0.25">
      <c r="A433" s="21" t="s">
        <v>547</v>
      </c>
      <c r="B433" s="21" t="s">
        <v>548</v>
      </c>
      <c r="C433" s="53">
        <f>25+27-3</f>
        <v>49</v>
      </c>
      <c r="D433" s="21" t="s">
        <v>34</v>
      </c>
      <c r="E433" s="21">
        <v>41.394399999999997</v>
      </c>
      <c r="F433" s="41">
        <f t="shared" si="6"/>
        <v>2028.3255999999999</v>
      </c>
    </row>
    <row r="434" spans="1:6" x14ac:dyDescent="0.25">
      <c r="A434" s="21" t="s">
        <v>549</v>
      </c>
      <c r="B434" s="21" t="s">
        <v>550</v>
      </c>
      <c r="C434" s="53">
        <v>2</v>
      </c>
      <c r="D434" s="21" t="s">
        <v>34</v>
      </c>
      <c r="E434" s="21">
        <v>6016.3951999999999</v>
      </c>
      <c r="F434" s="41">
        <f t="shared" si="6"/>
        <v>12032.7904</v>
      </c>
    </row>
    <row r="435" spans="1:6" x14ac:dyDescent="0.25">
      <c r="A435" s="21" t="s">
        <v>551</v>
      </c>
      <c r="B435" s="21" t="s">
        <v>552</v>
      </c>
      <c r="C435" s="53">
        <v>3</v>
      </c>
      <c r="D435" s="21" t="s">
        <v>34</v>
      </c>
      <c r="E435" s="21">
        <v>16646.1302</v>
      </c>
      <c r="F435" s="41">
        <f t="shared" si="6"/>
        <v>49938.390599999999</v>
      </c>
    </row>
    <row r="436" spans="1:6" x14ac:dyDescent="0.25">
      <c r="A436" s="21" t="s">
        <v>553</v>
      </c>
      <c r="B436" s="21" t="s">
        <v>554</v>
      </c>
      <c r="C436" s="53">
        <v>4</v>
      </c>
      <c r="D436" s="21" t="s">
        <v>34</v>
      </c>
      <c r="E436" s="21">
        <v>16646.1302</v>
      </c>
      <c r="F436" s="41">
        <f t="shared" si="6"/>
        <v>66584.520799999998</v>
      </c>
    </row>
    <row r="437" spans="1:6" x14ac:dyDescent="0.25">
      <c r="A437" s="21" t="s">
        <v>555</v>
      </c>
      <c r="B437" s="21" t="s">
        <v>556</v>
      </c>
      <c r="C437" s="53">
        <v>4</v>
      </c>
      <c r="D437" s="21" t="s">
        <v>34</v>
      </c>
      <c r="E437" s="21">
        <v>16646.236400000002</v>
      </c>
      <c r="F437" s="41">
        <f t="shared" si="6"/>
        <v>66584.945600000006</v>
      </c>
    </row>
    <row r="438" spans="1:6" x14ac:dyDescent="0.25">
      <c r="A438" s="21" t="s">
        <v>557</v>
      </c>
      <c r="B438" s="21" t="s">
        <v>558</v>
      </c>
      <c r="C438" s="53">
        <v>71</v>
      </c>
      <c r="D438" s="21" t="s">
        <v>34</v>
      </c>
      <c r="E438" s="21">
        <v>17</v>
      </c>
      <c r="F438" s="41">
        <f t="shared" si="6"/>
        <v>1207</v>
      </c>
    </row>
    <row r="439" spans="1:6" x14ac:dyDescent="0.25">
      <c r="A439" s="21" t="s">
        <v>559</v>
      </c>
      <c r="B439" s="21" t="s">
        <v>560</v>
      </c>
      <c r="C439" s="53">
        <f>64-16</f>
        <v>48</v>
      </c>
      <c r="D439" s="21" t="s">
        <v>34</v>
      </c>
      <c r="E439" s="21">
        <v>90.86</v>
      </c>
      <c r="F439" s="41">
        <f t="shared" si="6"/>
        <v>4361.28</v>
      </c>
    </row>
    <row r="440" spans="1:6" x14ac:dyDescent="0.25">
      <c r="A440" s="21" t="s">
        <v>561</v>
      </c>
      <c r="B440" s="21" t="s">
        <v>562</v>
      </c>
      <c r="C440" s="53">
        <v>150</v>
      </c>
      <c r="D440" s="21" t="s">
        <v>34</v>
      </c>
      <c r="E440" s="21">
        <v>12.39</v>
      </c>
      <c r="F440" s="41">
        <f t="shared" si="6"/>
        <v>1858.5</v>
      </c>
    </row>
    <row r="441" spans="1:6" x14ac:dyDescent="0.25">
      <c r="A441" s="21" t="s">
        <v>563</v>
      </c>
      <c r="B441" s="21" t="s">
        <v>564</v>
      </c>
      <c r="C441" s="53">
        <v>200</v>
      </c>
      <c r="D441" s="21" t="s">
        <v>34</v>
      </c>
      <c r="E441" s="21">
        <v>2.4500000000000002</v>
      </c>
      <c r="F441" s="41">
        <f t="shared" si="6"/>
        <v>490.00000000000006</v>
      </c>
    </row>
    <row r="442" spans="1:6" x14ac:dyDescent="0.25">
      <c r="A442" s="21" t="s">
        <v>565</v>
      </c>
      <c r="B442" s="21" t="s">
        <v>566</v>
      </c>
      <c r="C442" s="53">
        <v>200</v>
      </c>
      <c r="D442" s="21" t="s">
        <v>34</v>
      </c>
      <c r="E442" s="21">
        <v>4.1500000000000004</v>
      </c>
      <c r="F442" s="41">
        <f t="shared" si="6"/>
        <v>830.00000000000011</v>
      </c>
    </row>
    <row r="443" spans="1:6" x14ac:dyDescent="0.25">
      <c r="A443" s="21" t="s">
        <v>567</v>
      </c>
      <c r="B443" s="21" t="s">
        <v>568</v>
      </c>
      <c r="C443" s="53">
        <v>200</v>
      </c>
      <c r="D443" s="21" t="s">
        <v>34</v>
      </c>
      <c r="E443" s="21">
        <v>4.1500000000000004</v>
      </c>
      <c r="F443" s="41">
        <f t="shared" si="6"/>
        <v>830.00000000000011</v>
      </c>
    </row>
    <row r="444" spans="1:6" x14ac:dyDescent="0.25">
      <c r="A444" s="21" t="s">
        <v>569</v>
      </c>
      <c r="B444" s="21" t="s">
        <v>570</v>
      </c>
      <c r="C444" s="53">
        <v>250</v>
      </c>
      <c r="D444" s="21" t="s">
        <v>34</v>
      </c>
      <c r="E444" s="21">
        <v>4.1500000000000004</v>
      </c>
      <c r="F444" s="41">
        <f t="shared" si="6"/>
        <v>1037.5</v>
      </c>
    </row>
    <row r="445" spans="1:6" x14ac:dyDescent="0.25">
      <c r="A445" s="21" t="s">
        <v>826</v>
      </c>
      <c r="B445" s="21" t="s">
        <v>827</v>
      </c>
      <c r="C445" s="53">
        <v>200</v>
      </c>
      <c r="D445" s="21" t="s">
        <v>34</v>
      </c>
      <c r="E445" s="21">
        <v>56.64</v>
      </c>
      <c r="F445" s="41">
        <f t="shared" si="6"/>
        <v>11328</v>
      </c>
    </row>
    <row r="446" spans="1:6" ht="30" x14ac:dyDescent="0.25">
      <c r="A446" s="21" t="s">
        <v>571</v>
      </c>
      <c r="B446" s="21" t="s">
        <v>572</v>
      </c>
      <c r="C446" s="53">
        <v>105</v>
      </c>
      <c r="D446" s="21" t="s">
        <v>34</v>
      </c>
      <c r="E446" s="21">
        <v>25.96</v>
      </c>
      <c r="F446" s="41">
        <f t="shared" si="6"/>
        <v>2725.8</v>
      </c>
    </row>
    <row r="447" spans="1:6" x14ac:dyDescent="0.25">
      <c r="A447" s="21" t="s">
        <v>573</v>
      </c>
      <c r="B447" s="21" t="s">
        <v>574</v>
      </c>
      <c r="C447" s="53">
        <f>139+60-48</f>
        <v>151</v>
      </c>
      <c r="D447" s="21" t="s">
        <v>34</v>
      </c>
      <c r="E447" s="21">
        <v>14.5</v>
      </c>
      <c r="F447" s="41">
        <f t="shared" si="6"/>
        <v>2189.5</v>
      </c>
    </row>
    <row r="448" spans="1:6" x14ac:dyDescent="0.25">
      <c r="A448" s="21" t="s">
        <v>575</v>
      </c>
      <c r="B448" s="21" t="s">
        <v>576</v>
      </c>
      <c r="C448" s="53">
        <f>411-12</f>
        <v>399</v>
      </c>
      <c r="D448" s="21" t="s">
        <v>34</v>
      </c>
      <c r="E448" s="21">
        <v>14.5</v>
      </c>
      <c r="F448" s="41">
        <f t="shared" si="6"/>
        <v>5785.5</v>
      </c>
    </row>
    <row r="449" spans="1:6" x14ac:dyDescent="0.25">
      <c r="A449" s="21" t="s">
        <v>853</v>
      </c>
      <c r="B449" s="21" t="s">
        <v>854</v>
      </c>
      <c r="C449" s="53">
        <v>108</v>
      </c>
      <c r="D449" s="21" t="s">
        <v>34</v>
      </c>
      <c r="E449" s="21">
        <v>23.6</v>
      </c>
      <c r="F449" s="41">
        <f t="shared" si="6"/>
        <v>2548.8000000000002</v>
      </c>
    </row>
    <row r="450" spans="1:6" x14ac:dyDescent="0.25">
      <c r="A450" s="21" t="s">
        <v>577</v>
      </c>
      <c r="B450" s="21" t="s">
        <v>578</v>
      </c>
      <c r="C450" s="53">
        <v>100</v>
      </c>
      <c r="D450" s="21" t="s">
        <v>34</v>
      </c>
      <c r="E450" s="21">
        <v>36.340000000000003</v>
      </c>
      <c r="F450" s="41">
        <f t="shared" si="6"/>
        <v>3634.0000000000005</v>
      </c>
    </row>
    <row r="451" spans="1:6" ht="30" x14ac:dyDescent="0.25">
      <c r="A451" s="21" t="s">
        <v>579</v>
      </c>
      <c r="B451" s="21" t="s">
        <v>580</v>
      </c>
      <c r="C451" s="53">
        <f>355+250-67</f>
        <v>538</v>
      </c>
      <c r="D451" s="21" t="s">
        <v>382</v>
      </c>
      <c r="E451" s="21">
        <v>149.38800000000001</v>
      </c>
      <c r="F451" s="41">
        <f t="shared" si="6"/>
        <v>80370.744000000006</v>
      </c>
    </row>
    <row r="452" spans="1:6" x14ac:dyDescent="0.25">
      <c r="A452" s="21" t="s">
        <v>581</v>
      </c>
      <c r="B452" s="21" t="s">
        <v>582</v>
      </c>
      <c r="C452" s="53">
        <v>5</v>
      </c>
      <c r="D452" s="21" t="s">
        <v>34</v>
      </c>
      <c r="E452" s="21">
        <v>40</v>
      </c>
      <c r="F452" s="41">
        <f t="shared" si="6"/>
        <v>200</v>
      </c>
    </row>
    <row r="453" spans="1:6" x14ac:dyDescent="0.25">
      <c r="A453" s="21" t="s">
        <v>583</v>
      </c>
      <c r="B453" s="21" t="s">
        <v>584</v>
      </c>
      <c r="C453" s="53">
        <v>286</v>
      </c>
      <c r="D453" s="21" t="s">
        <v>34</v>
      </c>
      <c r="E453" s="21">
        <v>507.4</v>
      </c>
      <c r="F453" s="41">
        <f t="shared" si="6"/>
        <v>145116.4</v>
      </c>
    </row>
    <row r="454" spans="1:6" ht="30" x14ac:dyDescent="0.25">
      <c r="A454" s="21" t="s">
        <v>585</v>
      </c>
      <c r="B454" s="21" t="s">
        <v>586</v>
      </c>
      <c r="C454" s="53">
        <v>520</v>
      </c>
      <c r="D454" s="21" t="s">
        <v>34</v>
      </c>
      <c r="E454" s="21">
        <v>127.44</v>
      </c>
      <c r="F454" s="41">
        <f t="shared" si="6"/>
        <v>66268.800000000003</v>
      </c>
    </row>
    <row r="455" spans="1:6" ht="30" x14ac:dyDescent="0.25">
      <c r="A455" s="21" t="s">
        <v>828</v>
      </c>
      <c r="B455" s="21" t="s">
        <v>829</v>
      </c>
      <c r="C455" s="53">
        <v>150</v>
      </c>
      <c r="D455" s="21" t="s">
        <v>34</v>
      </c>
      <c r="E455" s="21">
        <v>134.52000000000001</v>
      </c>
      <c r="F455" s="41">
        <f t="shared" si="6"/>
        <v>20178</v>
      </c>
    </row>
    <row r="456" spans="1:6" ht="30" x14ac:dyDescent="0.25">
      <c r="A456" s="21" t="s">
        <v>587</v>
      </c>
      <c r="B456" s="21" t="s">
        <v>588</v>
      </c>
      <c r="C456" s="53">
        <v>4</v>
      </c>
      <c r="D456" s="21" t="s">
        <v>34</v>
      </c>
      <c r="E456" s="21">
        <v>53.1</v>
      </c>
      <c r="F456" s="41">
        <f t="shared" ref="F456:F519" si="7">C456*E456</f>
        <v>212.4</v>
      </c>
    </row>
    <row r="457" spans="1:6" x14ac:dyDescent="0.25">
      <c r="A457" s="21" t="s">
        <v>589</v>
      </c>
      <c r="B457" s="21" t="s">
        <v>590</v>
      </c>
      <c r="C457" s="53">
        <v>90</v>
      </c>
      <c r="D457" s="21" t="s">
        <v>34</v>
      </c>
      <c r="E457" s="21">
        <v>454</v>
      </c>
      <c r="F457" s="41">
        <f t="shared" si="7"/>
        <v>40860</v>
      </c>
    </row>
    <row r="458" spans="1:6" x14ac:dyDescent="0.25">
      <c r="A458" s="21" t="s">
        <v>591</v>
      </c>
      <c r="B458" s="21" t="s">
        <v>592</v>
      </c>
      <c r="C458" s="53">
        <f>507-55</f>
        <v>452</v>
      </c>
      <c r="D458" s="21" t="s">
        <v>34</v>
      </c>
      <c r="E458" s="21">
        <v>336.3</v>
      </c>
      <c r="F458" s="41">
        <f t="shared" si="7"/>
        <v>152007.6</v>
      </c>
    </row>
    <row r="459" spans="1:6" ht="30" x14ac:dyDescent="0.25">
      <c r="A459" s="21" t="s">
        <v>593</v>
      </c>
      <c r="B459" s="21" t="s">
        <v>594</v>
      </c>
      <c r="C459" s="53">
        <v>369</v>
      </c>
      <c r="D459" s="21" t="s">
        <v>34</v>
      </c>
      <c r="E459" s="21">
        <v>4.24</v>
      </c>
      <c r="F459" s="41">
        <f t="shared" si="7"/>
        <v>1564.5600000000002</v>
      </c>
    </row>
    <row r="460" spans="1:6" x14ac:dyDescent="0.25">
      <c r="A460" s="21" t="s">
        <v>855</v>
      </c>
      <c r="B460" s="21" t="s">
        <v>856</v>
      </c>
      <c r="C460" s="53">
        <v>5</v>
      </c>
      <c r="D460" s="21" t="s">
        <v>34</v>
      </c>
      <c r="E460" s="21">
        <v>118.35</v>
      </c>
      <c r="F460" s="41">
        <f t="shared" si="7"/>
        <v>591.75</v>
      </c>
    </row>
    <row r="461" spans="1:6" x14ac:dyDescent="0.25">
      <c r="A461" s="21" t="s">
        <v>597</v>
      </c>
      <c r="B461" s="21" t="s">
        <v>598</v>
      </c>
      <c r="C461" s="53">
        <v>168</v>
      </c>
      <c r="D461" s="21" t="s">
        <v>34</v>
      </c>
      <c r="E461" s="21">
        <v>185.96799999999999</v>
      </c>
      <c r="F461" s="41">
        <f t="shared" si="7"/>
        <v>31242.624</v>
      </c>
    </row>
    <row r="462" spans="1:6" ht="30" x14ac:dyDescent="0.25">
      <c r="A462" s="21" t="s">
        <v>599</v>
      </c>
      <c r="B462" s="21" t="s">
        <v>600</v>
      </c>
      <c r="C462" s="53">
        <v>114</v>
      </c>
      <c r="D462" s="21" t="s">
        <v>34</v>
      </c>
      <c r="E462" s="21">
        <v>42.869399999999999</v>
      </c>
      <c r="F462" s="41">
        <f t="shared" si="7"/>
        <v>4887.1116000000002</v>
      </c>
    </row>
    <row r="463" spans="1:6" x14ac:dyDescent="0.25">
      <c r="A463" s="21" t="s">
        <v>601</v>
      </c>
      <c r="B463" s="21" t="s">
        <v>602</v>
      </c>
      <c r="C463" s="53">
        <v>9</v>
      </c>
      <c r="D463" s="21" t="s">
        <v>34</v>
      </c>
      <c r="E463" s="21">
        <v>87.025000000000006</v>
      </c>
      <c r="F463" s="41">
        <f t="shared" si="7"/>
        <v>783.22500000000002</v>
      </c>
    </row>
    <row r="464" spans="1:6" ht="30" x14ac:dyDescent="0.25">
      <c r="A464" s="21" t="s">
        <v>857</v>
      </c>
      <c r="B464" s="21" t="s">
        <v>858</v>
      </c>
      <c r="C464" s="53">
        <v>82</v>
      </c>
      <c r="D464" s="21" t="s">
        <v>34</v>
      </c>
      <c r="E464" s="21">
        <v>398.22</v>
      </c>
      <c r="F464" s="41">
        <f t="shared" si="7"/>
        <v>32654.04</v>
      </c>
    </row>
    <row r="465" spans="1:6" ht="30" x14ac:dyDescent="0.25">
      <c r="A465" s="21" t="s">
        <v>859</v>
      </c>
      <c r="B465" s="21" t="s">
        <v>860</v>
      </c>
      <c r="C465" s="53">
        <v>75</v>
      </c>
      <c r="D465" s="21" t="s">
        <v>34</v>
      </c>
      <c r="E465" s="21">
        <v>398.22</v>
      </c>
      <c r="F465" s="41">
        <f t="shared" si="7"/>
        <v>29866.500000000004</v>
      </c>
    </row>
    <row r="466" spans="1:6" x14ac:dyDescent="0.25">
      <c r="A466" s="21" t="s">
        <v>603</v>
      </c>
      <c r="B466" s="21" t="s">
        <v>604</v>
      </c>
      <c r="C466" s="53">
        <v>1</v>
      </c>
      <c r="D466" s="21" t="s">
        <v>34</v>
      </c>
      <c r="E466" s="21">
        <v>27709.999</v>
      </c>
      <c r="F466" s="41">
        <f t="shared" si="7"/>
        <v>27709.999</v>
      </c>
    </row>
    <row r="467" spans="1:6" x14ac:dyDescent="0.25">
      <c r="A467" s="21" t="s">
        <v>605</v>
      </c>
      <c r="B467" s="21" t="s">
        <v>606</v>
      </c>
      <c r="C467" s="53">
        <v>1</v>
      </c>
      <c r="D467" s="21" t="s">
        <v>34</v>
      </c>
      <c r="E467" s="21">
        <v>27710</v>
      </c>
      <c r="F467" s="41">
        <f t="shared" si="7"/>
        <v>27710</v>
      </c>
    </row>
    <row r="468" spans="1:6" ht="30" x14ac:dyDescent="0.25">
      <c r="A468" s="21" t="s">
        <v>607</v>
      </c>
      <c r="B468" s="21" t="s">
        <v>608</v>
      </c>
      <c r="C468" s="53">
        <v>8</v>
      </c>
      <c r="D468" s="21" t="s">
        <v>34</v>
      </c>
      <c r="E468" s="21">
        <v>332.76</v>
      </c>
      <c r="F468" s="41">
        <f t="shared" si="7"/>
        <v>2662.08</v>
      </c>
    </row>
    <row r="469" spans="1:6" x14ac:dyDescent="0.25">
      <c r="A469" s="21" t="s">
        <v>830</v>
      </c>
      <c r="B469" s="21" t="s">
        <v>831</v>
      </c>
      <c r="C469" s="53">
        <f>1578-108</f>
        <v>1470</v>
      </c>
      <c r="D469" s="21" t="s">
        <v>83</v>
      </c>
      <c r="E469" s="21">
        <v>84</v>
      </c>
      <c r="F469" s="41">
        <f t="shared" si="7"/>
        <v>123480</v>
      </c>
    </row>
    <row r="470" spans="1:6" x14ac:dyDescent="0.25">
      <c r="A470" s="21" t="s">
        <v>609</v>
      </c>
      <c r="B470" s="21" t="s">
        <v>610</v>
      </c>
      <c r="C470" s="53">
        <f>383-265</f>
        <v>118</v>
      </c>
      <c r="D470" s="21" t="s">
        <v>34</v>
      </c>
      <c r="E470" s="21">
        <v>3.05</v>
      </c>
      <c r="F470" s="41">
        <f t="shared" si="7"/>
        <v>359.9</v>
      </c>
    </row>
    <row r="471" spans="1:6" x14ac:dyDescent="0.25">
      <c r="A471" s="21" t="s">
        <v>611</v>
      </c>
      <c r="B471" s="21" t="s">
        <v>612</v>
      </c>
      <c r="C471" s="53">
        <v>472</v>
      </c>
      <c r="D471" s="21" t="s">
        <v>34</v>
      </c>
      <c r="E471" s="21">
        <v>3.13</v>
      </c>
      <c r="F471" s="41">
        <f t="shared" si="7"/>
        <v>1477.36</v>
      </c>
    </row>
    <row r="472" spans="1:6" ht="30" x14ac:dyDescent="0.25">
      <c r="A472" s="21" t="s">
        <v>613</v>
      </c>
      <c r="B472" s="21" t="s">
        <v>614</v>
      </c>
      <c r="C472" s="53">
        <v>12</v>
      </c>
      <c r="D472" s="21" t="s">
        <v>34</v>
      </c>
      <c r="E472" s="21">
        <v>30</v>
      </c>
      <c r="F472" s="41">
        <f t="shared" si="7"/>
        <v>360</v>
      </c>
    </row>
    <row r="473" spans="1:6" x14ac:dyDescent="0.25">
      <c r="A473" s="21" t="s">
        <v>619</v>
      </c>
      <c r="B473" s="21" t="s">
        <v>620</v>
      </c>
      <c r="C473" s="53">
        <f>4706-20</f>
        <v>4686</v>
      </c>
      <c r="D473" s="21" t="s">
        <v>34</v>
      </c>
      <c r="E473" s="21">
        <v>1</v>
      </c>
      <c r="F473" s="41">
        <f t="shared" si="7"/>
        <v>4686</v>
      </c>
    </row>
    <row r="474" spans="1:6" ht="30" x14ac:dyDescent="0.25">
      <c r="A474" s="21" t="s">
        <v>621</v>
      </c>
      <c r="B474" s="21" t="s">
        <v>622</v>
      </c>
      <c r="C474" s="53">
        <v>12</v>
      </c>
      <c r="D474" s="21" t="s">
        <v>34</v>
      </c>
      <c r="E474" s="21">
        <v>11.0448</v>
      </c>
      <c r="F474" s="41">
        <f t="shared" si="7"/>
        <v>132.5376</v>
      </c>
    </row>
    <row r="475" spans="1:6" x14ac:dyDescent="0.25">
      <c r="A475" s="21" t="s">
        <v>623</v>
      </c>
      <c r="B475" s="21" t="s">
        <v>624</v>
      </c>
      <c r="C475" s="53">
        <v>52</v>
      </c>
      <c r="D475" s="21" t="s">
        <v>34</v>
      </c>
      <c r="E475" s="21">
        <v>8.5</v>
      </c>
      <c r="F475" s="41">
        <f t="shared" si="7"/>
        <v>442</v>
      </c>
    </row>
    <row r="476" spans="1:6" x14ac:dyDescent="0.25">
      <c r="A476" s="21" t="s">
        <v>625</v>
      </c>
      <c r="B476" s="21" t="s">
        <v>626</v>
      </c>
      <c r="C476" s="53">
        <v>54</v>
      </c>
      <c r="D476" s="21" t="s">
        <v>34</v>
      </c>
      <c r="E476" s="21">
        <v>8.5</v>
      </c>
      <c r="F476" s="41">
        <f t="shared" si="7"/>
        <v>459</v>
      </c>
    </row>
    <row r="477" spans="1:6" x14ac:dyDescent="0.25">
      <c r="A477" s="21" t="s">
        <v>627</v>
      </c>
      <c r="B477" s="21" t="s">
        <v>628</v>
      </c>
      <c r="C477" s="53">
        <f>115-39</f>
        <v>76</v>
      </c>
      <c r="D477" s="21" t="s">
        <v>34</v>
      </c>
      <c r="E477" s="21">
        <v>15.871</v>
      </c>
      <c r="F477" s="41">
        <f t="shared" si="7"/>
        <v>1206.1960000000001</v>
      </c>
    </row>
    <row r="478" spans="1:6" ht="30" x14ac:dyDescent="0.25">
      <c r="A478" s="21" t="s">
        <v>629</v>
      </c>
      <c r="B478" s="21" t="s">
        <v>630</v>
      </c>
      <c r="C478" s="53">
        <f>120-43</f>
        <v>77</v>
      </c>
      <c r="D478" s="21" t="s">
        <v>34</v>
      </c>
      <c r="E478" s="21">
        <v>15.871</v>
      </c>
      <c r="F478" s="41">
        <f t="shared" si="7"/>
        <v>1222.067</v>
      </c>
    </row>
    <row r="479" spans="1:6" x14ac:dyDescent="0.25">
      <c r="A479" s="21" t="s">
        <v>631</v>
      </c>
      <c r="B479" s="21" t="s">
        <v>632</v>
      </c>
      <c r="C479" s="53">
        <f>120+9-15-17</f>
        <v>97</v>
      </c>
      <c r="D479" s="21" t="s">
        <v>34</v>
      </c>
      <c r="E479" s="21">
        <v>15.871</v>
      </c>
      <c r="F479" s="41">
        <f t="shared" si="7"/>
        <v>1539.4870000000001</v>
      </c>
    </row>
    <row r="480" spans="1:6" ht="30" x14ac:dyDescent="0.25">
      <c r="A480" s="21" t="s">
        <v>633</v>
      </c>
      <c r="B480" s="21" t="s">
        <v>634</v>
      </c>
      <c r="C480" s="53">
        <v>154</v>
      </c>
      <c r="D480" s="21" t="s">
        <v>34</v>
      </c>
      <c r="E480" s="21">
        <v>41.3</v>
      </c>
      <c r="F480" s="41">
        <f t="shared" si="7"/>
        <v>6360.2</v>
      </c>
    </row>
    <row r="481" spans="1:6" ht="30" x14ac:dyDescent="0.25">
      <c r="A481" s="21" t="s">
        <v>637</v>
      </c>
      <c r="B481" s="21" t="s">
        <v>638</v>
      </c>
      <c r="C481" s="53">
        <v>60</v>
      </c>
      <c r="D481" s="21" t="s">
        <v>34</v>
      </c>
      <c r="E481" s="21">
        <v>20.059999999999999</v>
      </c>
      <c r="F481" s="41">
        <f t="shared" si="7"/>
        <v>1203.5999999999999</v>
      </c>
    </row>
    <row r="482" spans="1:6" x14ac:dyDescent="0.25">
      <c r="A482" s="21" t="s">
        <v>639</v>
      </c>
      <c r="B482" s="21" t="s">
        <v>640</v>
      </c>
      <c r="C482" s="53">
        <f>26-9</f>
        <v>17</v>
      </c>
      <c r="D482" s="21" t="s">
        <v>34</v>
      </c>
      <c r="E482" s="21">
        <v>20.059999999999999</v>
      </c>
      <c r="F482" s="41">
        <f t="shared" si="7"/>
        <v>341.02</v>
      </c>
    </row>
    <row r="483" spans="1:6" ht="30" x14ac:dyDescent="0.25">
      <c r="A483" s="21" t="s">
        <v>832</v>
      </c>
      <c r="B483" s="21" t="s">
        <v>833</v>
      </c>
      <c r="C483" s="53">
        <v>15</v>
      </c>
      <c r="D483" s="21" t="s">
        <v>34</v>
      </c>
      <c r="E483" s="21">
        <v>28.32</v>
      </c>
      <c r="F483" s="41">
        <f t="shared" si="7"/>
        <v>424.8</v>
      </c>
    </row>
    <row r="484" spans="1:6" x14ac:dyDescent="0.25">
      <c r="A484" s="21" t="s">
        <v>643</v>
      </c>
      <c r="B484" s="21" t="s">
        <v>644</v>
      </c>
      <c r="C484" s="53">
        <v>48</v>
      </c>
      <c r="D484" s="21" t="s">
        <v>34</v>
      </c>
      <c r="E484" s="21">
        <v>1</v>
      </c>
      <c r="F484" s="41">
        <f t="shared" si="7"/>
        <v>48</v>
      </c>
    </row>
    <row r="485" spans="1:6" x14ac:dyDescent="0.25">
      <c r="A485" s="21" t="s">
        <v>861</v>
      </c>
      <c r="B485" s="21" t="s">
        <v>862</v>
      </c>
      <c r="C485" s="53">
        <v>12</v>
      </c>
      <c r="D485" s="21" t="s">
        <v>34</v>
      </c>
      <c r="E485" s="21">
        <v>626.20000000000005</v>
      </c>
      <c r="F485" s="41">
        <f t="shared" si="7"/>
        <v>7514.4000000000005</v>
      </c>
    </row>
    <row r="486" spans="1:6" ht="30" x14ac:dyDescent="0.25">
      <c r="A486" s="21" t="s">
        <v>645</v>
      </c>
      <c r="B486" s="21" t="s">
        <v>646</v>
      </c>
      <c r="C486" s="53">
        <v>533</v>
      </c>
      <c r="D486" s="21" t="s">
        <v>34</v>
      </c>
      <c r="E486" s="21">
        <v>18.939</v>
      </c>
      <c r="F486" s="41">
        <f t="shared" si="7"/>
        <v>10094.486999999999</v>
      </c>
    </row>
    <row r="487" spans="1:6" x14ac:dyDescent="0.25">
      <c r="A487" s="21" t="s">
        <v>647</v>
      </c>
      <c r="B487" s="21" t="s">
        <v>648</v>
      </c>
      <c r="C487" s="53">
        <v>20</v>
      </c>
      <c r="D487" s="21" t="s">
        <v>649</v>
      </c>
      <c r="E487" s="21">
        <v>353.75</v>
      </c>
      <c r="F487" s="41">
        <f t="shared" si="7"/>
        <v>7075</v>
      </c>
    </row>
    <row r="488" spans="1:6" ht="30" x14ac:dyDescent="0.25">
      <c r="A488" s="21" t="s">
        <v>650</v>
      </c>
      <c r="B488" s="21" t="s">
        <v>651</v>
      </c>
      <c r="C488" s="53">
        <f>2402-294</f>
        <v>2108</v>
      </c>
      <c r="D488" s="21" t="s">
        <v>34</v>
      </c>
      <c r="E488" s="21">
        <v>4.1500000000000004</v>
      </c>
      <c r="F488" s="41">
        <f t="shared" si="7"/>
        <v>8748.2000000000007</v>
      </c>
    </row>
    <row r="489" spans="1:6" ht="30" x14ac:dyDescent="0.25">
      <c r="A489" s="21" t="s">
        <v>652</v>
      </c>
      <c r="B489" s="21" t="s">
        <v>653</v>
      </c>
      <c r="C489" s="53">
        <f>269-79</f>
        <v>190</v>
      </c>
      <c r="D489" s="21" t="s">
        <v>654</v>
      </c>
      <c r="E489" s="21">
        <v>250</v>
      </c>
      <c r="F489" s="41">
        <f t="shared" si="7"/>
        <v>47500</v>
      </c>
    </row>
    <row r="490" spans="1:6" ht="30" x14ac:dyDescent="0.25">
      <c r="A490" s="21" t="s">
        <v>655</v>
      </c>
      <c r="B490" s="21" t="s">
        <v>656</v>
      </c>
      <c r="C490" s="53">
        <f>117-91</f>
        <v>26</v>
      </c>
      <c r="D490" s="21" t="s">
        <v>34</v>
      </c>
      <c r="E490" s="21">
        <v>18.950800000000001</v>
      </c>
      <c r="F490" s="41">
        <f t="shared" si="7"/>
        <v>492.72080000000005</v>
      </c>
    </row>
    <row r="491" spans="1:6" x14ac:dyDescent="0.25">
      <c r="A491" s="21" t="s">
        <v>657</v>
      </c>
      <c r="B491" s="21" t="s">
        <v>658</v>
      </c>
      <c r="C491" s="53">
        <v>12</v>
      </c>
      <c r="D491" s="21" t="s">
        <v>649</v>
      </c>
      <c r="E491" s="21">
        <v>767</v>
      </c>
      <c r="F491" s="41">
        <f t="shared" si="7"/>
        <v>9204</v>
      </c>
    </row>
    <row r="492" spans="1:6" ht="45" x14ac:dyDescent="0.25">
      <c r="A492" s="21" t="s">
        <v>659</v>
      </c>
      <c r="B492" s="21" t="s">
        <v>660</v>
      </c>
      <c r="C492" s="53">
        <f>44-15</f>
        <v>29</v>
      </c>
      <c r="D492" s="21" t="s">
        <v>34</v>
      </c>
      <c r="E492" s="21">
        <v>280.83999999999997</v>
      </c>
      <c r="F492" s="41">
        <f t="shared" si="7"/>
        <v>8144.36</v>
      </c>
    </row>
    <row r="493" spans="1:6" ht="30" x14ac:dyDescent="0.25">
      <c r="A493" s="21" t="s">
        <v>661</v>
      </c>
      <c r="B493" s="21" t="s">
        <v>662</v>
      </c>
      <c r="C493" s="53">
        <v>330</v>
      </c>
      <c r="D493" s="21" t="s">
        <v>649</v>
      </c>
      <c r="E493" s="21">
        <v>287.44799999999998</v>
      </c>
      <c r="F493" s="41">
        <f t="shared" si="7"/>
        <v>94857.84</v>
      </c>
    </row>
    <row r="494" spans="1:6" ht="30" x14ac:dyDescent="0.25">
      <c r="A494" s="21" t="s">
        <v>663</v>
      </c>
      <c r="B494" s="21" t="s">
        <v>664</v>
      </c>
      <c r="C494" s="54">
        <f>1099-390</f>
        <v>709</v>
      </c>
      <c r="D494" s="21" t="s">
        <v>649</v>
      </c>
      <c r="E494" s="21">
        <v>290.27999999999997</v>
      </c>
      <c r="F494" s="41">
        <f t="shared" si="7"/>
        <v>205808.52</v>
      </c>
    </row>
    <row r="495" spans="1:6" ht="30" x14ac:dyDescent="0.25">
      <c r="A495" s="21" t="s">
        <v>665</v>
      </c>
      <c r="B495" s="21" t="s">
        <v>666</v>
      </c>
      <c r="C495" s="53">
        <f>1105-10</f>
        <v>1095</v>
      </c>
      <c r="D495" s="21" t="s">
        <v>649</v>
      </c>
      <c r="E495" s="21">
        <v>398.19099999999997</v>
      </c>
      <c r="F495" s="41">
        <f t="shared" si="7"/>
        <v>436019.14499999996</v>
      </c>
    </row>
    <row r="496" spans="1:6" ht="30" x14ac:dyDescent="0.25">
      <c r="A496" s="21" t="s">
        <v>667</v>
      </c>
      <c r="B496" s="21" t="s">
        <v>668</v>
      </c>
      <c r="C496" s="53">
        <f>1243-11</f>
        <v>1232</v>
      </c>
      <c r="D496" s="21" t="s">
        <v>34</v>
      </c>
      <c r="E496" s="21">
        <v>16</v>
      </c>
      <c r="F496" s="41">
        <f t="shared" si="7"/>
        <v>19712</v>
      </c>
    </row>
    <row r="497" spans="1:6" x14ac:dyDescent="0.25">
      <c r="A497" s="21" t="s">
        <v>669</v>
      </c>
      <c r="B497" s="21" t="s">
        <v>670</v>
      </c>
      <c r="C497" s="53">
        <f>395-61</f>
        <v>334</v>
      </c>
      <c r="D497" s="21" t="s">
        <v>34</v>
      </c>
      <c r="E497" s="21">
        <v>75.52</v>
      </c>
      <c r="F497" s="41">
        <f t="shared" si="7"/>
        <v>25223.68</v>
      </c>
    </row>
    <row r="498" spans="1:6" ht="30" x14ac:dyDescent="0.25">
      <c r="A498" s="21" t="s">
        <v>671</v>
      </c>
      <c r="B498" s="21" t="s">
        <v>672</v>
      </c>
      <c r="C498" s="53">
        <f>101-43</f>
        <v>58</v>
      </c>
      <c r="D498" s="21" t="s">
        <v>34</v>
      </c>
      <c r="E498" s="21">
        <v>165.2</v>
      </c>
      <c r="F498" s="41">
        <f t="shared" si="7"/>
        <v>9581.5999999999985</v>
      </c>
    </row>
    <row r="499" spans="1:6" ht="30" x14ac:dyDescent="0.25">
      <c r="A499" s="21" t="s">
        <v>673</v>
      </c>
      <c r="B499" s="21" t="s">
        <v>674</v>
      </c>
      <c r="C499" s="53">
        <f>284-25</f>
        <v>259</v>
      </c>
      <c r="D499" s="21" t="s">
        <v>34</v>
      </c>
      <c r="E499" s="21">
        <v>10.54</v>
      </c>
      <c r="F499" s="41">
        <f t="shared" si="7"/>
        <v>2729.8599999999997</v>
      </c>
    </row>
    <row r="500" spans="1:6" ht="30" x14ac:dyDescent="0.25">
      <c r="A500" s="21" t="s">
        <v>675</v>
      </c>
      <c r="B500" s="21" t="s">
        <v>676</v>
      </c>
      <c r="C500" s="53">
        <v>300</v>
      </c>
      <c r="D500" s="21" t="s">
        <v>34</v>
      </c>
      <c r="E500" s="21">
        <v>12.74</v>
      </c>
      <c r="F500" s="41">
        <f t="shared" si="7"/>
        <v>3822</v>
      </c>
    </row>
    <row r="501" spans="1:6" x14ac:dyDescent="0.25">
      <c r="A501" s="21" t="s">
        <v>677</v>
      </c>
      <c r="B501" s="21" t="s">
        <v>678</v>
      </c>
      <c r="C501" s="53">
        <v>2</v>
      </c>
      <c r="D501" s="21" t="s">
        <v>34</v>
      </c>
      <c r="E501" s="21">
        <v>230.1</v>
      </c>
      <c r="F501" s="41">
        <f t="shared" si="7"/>
        <v>460.2</v>
      </c>
    </row>
    <row r="502" spans="1:6" x14ac:dyDescent="0.25">
      <c r="A502" s="21" t="s">
        <v>679</v>
      </c>
      <c r="B502" s="21" t="s">
        <v>680</v>
      </c>
      <c r="C502" s="53">
        <v>16</v>
      </c>
      <c r="D502" s="21" t="s">
        <v>34</v>
      </c>
      <c r="E502" s="21">
        <v>271.39999999999998</v>
      </c>
      <c r="F502" s="41">
        <f t="shared" si="7"/>
        <v>4342.3999999999996</v>
      </c>
    </row>
    <row r="503" spans="1:6" ht="75" x14ac:dyDescent="0.25">
      <c r="A503" s="21" t="s">
        <v>681</v>
      </c>
      <c r="B503" s="21" t="s">
        <v>682</v>
      </c>
      <c r="C503" s="53">
        <v>110</v>
      </c>
      <c r="D503" s="21" t="s">
        <v>34</v>
      </c>
      <c r="E503" s="21">
        <v>1</v>
      </c>
      <c r="F503" s="41">
        <f t="shared" si="7"/>
        <v>110</v>
      </c>
    </row>
    <row r="504" spans="1:6" ht="30" x14ac:dyDescent="0.25">
      <c r="A504" s="21" t="s">
        <v>683</v>
      </c>
      <c r="B504" s="21" t="s">
        <v>684</v>
      </c>
      <c r="C504" s="53">
        <v>400</v>
      </c>
      <c r="D504" s="21" t="s">
        <v>34</v>
      </c>
      <c r="E504" s="21">
        <v>61.36</v>
      </c>
      <c r="F504" s="41">
        <f t="shared" si="7"/>
        <v>24544</v>
      </c>
    </row>
    <row r="505" spans="1:6" x14ac:dyDescent="0.25">
      <c r="A505" s="21" t="s">
        <v>685</v>
      </c>
      <c r="B505" s="21" t="s">
        <v>686</v>
      </c>
      <c r="C505" s="53">
        <f>318-12</f>
        <v>306</v>
      </c>
      <c r="D505" s="21" t="s">
        <v>34</v>
      </c>
      <c r="E505" s="21">
        <v>7.08</v>
      </c>
      <c r="F505" s="41">
        <f t="shared" si="7"/>
        <v>2166.48</v>
      </c>
    </row>
    <row r="506" spans="1:6" x14ac:dyDescent="0.25">
      <c r="A506" s="21" t="s">
        <v>687</v>
      </c>
      <c r="B506" s="21" t="s">
        <v>688</v>
      </c>
      <c r="C506" s="53">
        <f>17-9</f>
        <v>8</v>
      </c>
      <c r="D506" s="21" t="s">
        <v>34</v>
      </c>
      <c r="E506" s="21">
        <v>38</v>
      </c>
      <c r="F506" s="41">
        <f t="shared" si="7"/>
        <v>304</v>
      </c>
    </row>
    <row r="507" spans="1:6" ht="30" x14ac:dyDescent="0.25">
      <c r="A507" s="21" t="s">
        <v>689</v>
      </c>
      <c r="B507" s="21" t="s">
        <v>690</v>
      </c>
      <c r="C507" s="53">
        <v>9</v>
      </c>
      <c r="D507" s="21" t="s">
        <v>691</v>
      </c>
      <c r="E507" s="21">
        <v>276.62740000000002</v>
      </c>
      <c r="F507" s="41">
        <f t="shared" si="7"/>
        <v>2489.6466</v>
      </c>
    </row>
    <row r="508" spans="1:6" ht="30" x14ac:dyDescent="0.25">
      <c r="A508" s="21" t="s">
        <v>692</v>
      </c>
      <c r="B508" s="21" t="s">
        <v>693</v>
      </c>
      <c r="C508" s="53">
        <v>84</v>
      </c>
      <c r="D508" s="21" t="s">
        <v>34</v>
      </c>
      <c r="E508" s="21">
        <v>30.975000000000001</v>
      </c>
      <c r="F508" s="41">
        <f t="shared" si="7"/>
        <v>2601.9</v>
      </c>
    </row>
    <row r="509" spans="1:6" ht="30" x14ac:dyDescent="0.25">
      <c r="A509" s="21" t="s">
        <v>694</v>
      </c>
      <c r="B509" s="21" t="s">
        <v>695</v>
      </c>
      <c r="C509" s="53">
        <v>18</v>
      </c>
      <c r="D509" s="21" t="s">
        <v>34</v>
      </c>
      <c r="E509" s="21">
        <v>66.08</v>
      </c>
      <c r="F509" s="41">
        <f t="shared" si="7"/>
        <v>1189.44</v>
      </c>
    </row>
    <row r="510" spans="1:6" ht="30" x14ac:dyDescent="0.25">
      <c r="A510" s="21" t="s">
        <v>696</v>
      </c>
      <c r="B510" s="21" t="s">
        <v>697</v>
      </c>
      <c r="C510" s="53">
        <v>34</v>
      </c>
      <c r="D510" s="21" t="s">
        <v>34</v>
      </c>
      <c r="E510" s="21">
        <v>30.975000000000001</v>
      </c>
      <c r="F510" s="41">
        <f t="shared" si="7"/>
        <v>1053.1500000000001</v>
      </c>
    </row>
    <row r="511" spans="1:6" x14ac:dyDescent="0.25">
      <c r="A511" s="21" t="s">
        <v>698</v>
      </c>
      <c r="B511" s="21" t="s">
        <v>699</v>
      </c>
      <c r="C511" s="53">
        <f>490-40</f>
        <v>450</v>
      </c>
      <c r="D511" s="21" t="s">
        <v>34</v>
      </c>
      <c r="E511" s="21">
        <v>14.513999999999999</v>
      </c>
      <c r="F511" s="41">
        <f t="shared" si="7"/>
        <v>6531.2999999999993</v>
      </c>
    </row>
    <row r="512" spans="1:6" ht="30" x14ac:dyDescent="0.25">
      <c r="A512" s="21" t="s">
        <v>700</v>
      </c>
      <c r="B512" s="21" t="s">
        <v>701</v>
      </c>
      <c r="C512" s="53">
        <f>101-49</f>
        <v>52</v>
      </c>
      <c r="D512" s="21" t="s">
        <v>34</v>
      </c>
      <c r="E512" s="21">
        <v>13.9476</v>
      </c>
      <c r="F512" s="41">
        <f t="shared" si="7"/>
        <v>725.27519999999993</v>
      </c>
    </row>
    <row r="513" spans="1:6" ht="30" x14ac:dyDescent="0.25">
      <c r="A513" s="21" t="s">
        <v>702</v>
      </c>
      <c r="B513" s="21" t="s">
        <v>703</v>
      </c>
      <c r="C513" s="53">
        <f>113-37</f>
        <v>76</v>
      </c>
      <c r="D513" s="21" t="s">
        <v>34</v>
      </c>
      <c r="E513" s="21">
        <v>13.9476</v>
      </c>
      <c r="F513" s="41">
        <f t="shared" si="7"/>
        <v>1060.0175999999999</v>
      </c>
    </row>
    <row r="514" spans="1:6" ht="30" x14ac:dyDescent="0.25">
      <c r="A514" s="21" t="s">
        <v>704</v>
      </c>
      <c r="B514" s="21" t="s">
        <v>705</v>
      </c>
      <c r="C514" s="53">
        <f>69-12</f>
        <v>57</v>
      </c>
      <c r="D514" s="21" t="s">
        <v>34</v>
      </c>
      <c r="E514" s="21">
        <v>13.9476</v>
      </c>
      <c r="F514" s="41">
        <f t="shared" si="7"/>
        <v>795.01319999999998</v>
      </c>
    </row>
    <row r="515" spans="1:6" x14ac:dyDescent="0.25">
      <c r="A515" s="21" t="s">
        <v>706</v>
      </c>
      <c r="B515" s="21" t="s">
        <v>707</v>
      </c>
      <c r="C515" s="53">
        <f>1987-108</f>
        <v>1879</v>
      </c>
      <c r="D515" s="21" t="s">
        <v>34</v>
      </c>
      <c r="E515" s="21">
        <v>12</v>
      </c>
      <c r="F515" s="41">
        <f t="shared" si="7"/>
        <v>22548</v>
      </c>
    </row>
    <row r="516" spans="1:6" x14ac:dyDescent="0.25">
      <c r="A516" s="21" t="s">
        <v>708</v>
      </c>
      <c r="B516" s="21" t="s">
        <v>709</v>
      </c>
      <c r="C516" s="53">
        <v>8</v>
      </c>
      <c r="D516" s="21" t="s">
        <v>34</v>
      </c>
      <c r="E516" s="21">
        <v>630.32000000000005</v>
      </c>
      <c r="F516" s="41">
        <f t="shared" si="7"/>
        <v>5042.5600000000004</v>
      </c>
    </row>
    <row r="517" spans="1:6" x14ac:dyDescent="0.25">
      <c r="A517" s="21" t="s">
        <v>713</v>
      </c>
      <c r="B517" s="21" t="s">
        <v>714</v>
      </c>
      <c r="C517" s="53">
        <f>385-107</f>
        <v>278</v>
      </c>
      <c r="D517" s="21" t="s">
        <v>34</v>
      </c>
      <c r="E517" s="21">
        <v>4.2</v>
      </c>
      <c r="F517" s="41">
        <f t="shared" si="7"/>
        <v>1167.6000000000001</v>
      </c>
    </row>
    <row r="518" spans="1:6" x14ac:dyDescent="0.25">
      <c r="A518" s="21" t="s">
        <v>715</v>
      </c>
      <c r="B518" s="21" t="s">
        <v>716</v>
      </c>
      <c r="C518" s="53">
        <v>4926</v>
      </c>
      <c r="D518" s="21" t="s">
        <v>34</v>
      </c>
      <c r="E518" s="21">
        <v>0.86</v>
      </c>
      <c r="F518" s="41">
        <f t="shared" si="7"/>
        <v>4236.3599999999997</v>
      </c>
    </row>
    <row r="519" spans="1:6" x14ac:dyDescent="0.25">
      <c r="A519" s="21" t="s">
        <v>717</v>
      </c>
      <c r="B519" s="21" t="s">
        <v>718</v>
      </c>
      <c r="C519" s="53">
        <v>4708</v>
      </c>
      <c r="D519" s="21" t="s">
        <v>34</v>
      </c>
      <c r="E519" s="21">
        <v>1.2</v>
      </c>
      <c r="F519" s="41">
        <f t="shared" si="7"/>
        <v>5649.5999999999995</v>
      </c>
    </row>
    <row r="520" spans="1:6" x14ac:dyDescent="0.25">
      <c r="A520" s="21" t="s">
        <v>719</v>
      </c>
      <c r="B520" s="21" t="s">
        <v>720</v>
      </c>
      <c r="C520" s="53">
        <f>5876-67</f>
        <v>5809</v>
      </c>
      <c r="D520" s="21" t="s">
        <v>34</v>
      </c>
      <c r="E520" s="21">
        <v>5</v>
      </c>
      <c r="F520" s="41">
        <f t="shared" ref="F520:F564" si="8">C520*E520</f>
        <v>29045</v>
      </c>
    </row>
    <row r="521" spans="1:6" ht="30" x14ac:dyDescent="0.25">
      <c r="A521" s="21" t="s">
        <v>721</v>
      </c>
      <c r="B521" s="21" t="s">
        <v>722</v>
      </c>
      <c r="C521" s="53">
        <f>1676-50</f>
        <v>1626</v>
      </c>
      <c r="D521" s="21" t="s">
        <v>34</v>
      </c>
      <c r="E521" s="21">
        <v>4.43</v>
      </c>
      <c r="F521" s="41">
        <f t="shared" si="8"/>
        <v>7203.1799999999994</v>
      </c>
    </row>
    <row r="522" spans="1:6" x14ac:dyDescent="0.25">
      <c r="A522" s="21" t="s">
        <v>723</v>
      </c>
      <c r="B522" s="21" t="s">
        <v>724</v>
      </c>
      <c r="C522" s="53">
        <f>9377-100</f>
        <v>9277</v>
      </c>
      <c r="D522" s="21" t="s">
        <v>34</v>
      </c>
      <c r="E522" s="21">
        <v>3.45</v>
      </c>
      <c r="F522" s="41">
        <f t="shared" si="8"/>
        <v>32005.65</v>
      </c>
    </row>
    <row r="523" spans="1:6" ht="30" x14ac:dyDescent="0.25">
      <c r="A523" s="21" t="s">
        <v>725</v>
      </c>
      <c r="B523" s="21" t="s">
        <v>726</v>
      </c>
      <c r="C523" s="53">
        <f>3293-50</f>
        <v>3243</v>
      </c>
      <c r="D523" s="21" t="s">
        <v>34</v>
      </c>
      <c r="E523" s="21">
        <v>5.6639999999999997</v>
      </c>
      <c r="F523" s="41">
        <f t="shared" si="8"/>
        <v>18368.351999999999</v>
      </c>
    </row>
    <row r="524" spans="1:6" ht="30" x14ac:dyDescent="0.25">
      <c r="A524" s="21" t="s">
        <v>727</v>
      </c>
      <c r="B524" s="21" t="s">
        <v>728</v>
      </c>
      <c r="C524" s="53">
        <f>4693-200</f>
        <v>4493</v>
      </c>
      <c r="D524" s="21" t="s">
        <v>34</v>
      </c>
      <c r="E524" s="21">
        <v>5.6639999999999997</v>
      </c>
      <c r="F524" s="41">
        <f t="shared" si="8"/>
        <v>25448.351999999999</v>
      </c>
    </row>
    <row r="525" spans="1:6" ht="30" x14ac:dyDescent="0.25">
      <c r="A525" s="21" t="s">
        <v>729</v>
      </c>
      <c r="B525" s="21" t="s">
        <v>730</v>
      </c>
      <c r="C525" s="53">
        <v>4</v>
      </c>
      <c r="D525" s="21" t="s">
        <v>34</v>
      </c>
      <c r="E525" s="21">
        <v>4779</v>
      </c>
      <c r="F525" s="41">
        <f t="shared" si="8"/>
        <v>19116</v>
      </c>
    </row>
    <row r="526" spans="1:6" x14ac:dyDescent="0.25">
      <c r="A526" s="21" t="s">
        <v>731</v>
      </c>
      <c r="B526" s="21" t="s">
        <v>863</v>
      </c>
      <c r="C526" s="53">
        <v>4</v>
      </c>
      <c r="D526" s="21"/>
      <c r="E526" s="21">
        <v>174.05</v>
      </c>
      <c r="F526" s="41">
        <f t="shared" si="8"/>
        <v>696.2</v>
      </c>
    </row>
    <row r="527" spans="1:6" ht="30" x14ac:dyDescent="0.25">
      <c r="A527" s="21" t="s">
        <v>733</v>
      </c>
      <c r="B527" s="21" t="s">
        <v>734</v>
      </c>
      <c r="C527" s="53">
        <v>10</v>
      </c>
      <c r="D527" s="21" t="s">
        <v>735</v>
      </c>
      <c r="E527" s="21">
        <v>2891</v>
      </c>
      <c r="F527" s="41">
        <f t="shared" si="8"/>
        <v>28910</v>
      </c>
    </row>
    <row r="528" spans="1:6" x14ac:dyDescent="0.25">
      <c r="A528" s="21" t="s">
        <v>736</v>
      </c>
      <c r="B528" s="21" t="s">
        <v>737</v>
      </c>
      <c r="C528" s="53">
        <v>45</v>
      </c>
      <c r="D528" s="21" t="s">
        <v>34</v>
      </c>
      <c r="E528" s="21">
        <v>809.99919999999997</v>
      </c>
      <c r="F528" s="41">
        <f t="shared" si="8"/>
        <v>36449.964</v>
      </c>
    </row>
    <row r="529" spans="1:6" x14ac:dyDescent="0.25">
      <c r="A529" s="21" t="s">
        <v>738</v>
      </c>
      <c r="B529" s="21" t="s">
        <v>739</v>
      </c>
      <c r="C529" s="53">
        <f>131-29</f>
        <v>102</v>
      </c>
      <c r="D529" s="21" t="s">
        <v>34</v>
      </c>
      <c r="E529" s="21">
        <v>23.99</v>
      </c>
      <c r="F529" s="41">
        <f t="shared" si="8"/>
        <v>2446.98</v>
      </c>
    </row>
    <row r="530" spans="1:6" x14ac:dyDescent="0.25">
      <c r="A530" s="21" t="s">
        <v>740</v>
      </c>
      <c r="B530" s="21" t="s">
        <v>741</v>
      </c>
      <c r="C530" s="53">
        <f>781-90</f>
        <v>691</v>
      </c>
      <c r="D530" s="21" t="s">
        <v>34</v>
      </c>
      <c r="E530" s="21">
        <v>115</v>
      </c>
      <c r="F530" s="41">
        <f t="shared" si="8"/>
        <v>79465</v>
      </c>
    </row>
    <row r="531" spans="1:6" ht="30" x14ac:dyDescent="0.25">
      <c r="A531" s="21" t="s">
        <v>742</v>
      </c>
      <c r="B531" s="21" t="s">
        <v>743</v>
      </c>
      <c r="C531" s="53">
        <v>15</v>
      </c>
      <c r="D531" s="21" t="s">
        <v>34</v>
      </c>
      <c r="E531" s="21">
        <v>57.62</v>
      </c>
      <c r="F531" s="41">
        <f t="shared" si="8"/>
        <v>864.3</v>
      </c>
    </row>
    <row r="532" spans="1:6" ht="30" x14ac:dyDescent="0.25">
      <c r="A532" s="21" t="s">
        <v>744</v>
      </c>
      <c r="B532" s="21" t="s">
        <v>745</v>
      </c>
      <c r="C532" s="53">
        <v>74</v>
      </c>
      <c r="D532" s="21" t="s">
        <v>34</v>
      </c>
      <c r="E532" s="21">
        <v>118</v>
      </c>
      <c r="F532" s="41">
        <f t="shared" si="8"/>
        <v>8732</v>
      </c>
    </row>
    <row r="533" spans="1:6" ht="30" x14ac:dyDescent="0.25">
      <c r="A533" s="21" t="s">
        <v>746</v>
      </c>
      <c r="B533" s="21" t="s">
        <v>747</v>
      </c>
      <c r="C533" s="53">
        <v>32</v>
      </c>
      <c r="D533" s="21" t="s">
        <v>34</v>
      </c>
      <c r="E533" s="21">
        <v>57.62</v>
      </c>
      <c r="F533" s="41">
        <f t="shared" si="8"/>
        <v>1843.84</v>
      </c>
    </row>
    <row r="534" spans="1:6" x14ac:dyDescent="0.25">
      <c r="A534" s="21" t="s">
        <v>470</v>
      </c>
      <c r="B534" s="21" t="s">
        <v>836</v>
      </c>
      <c r="C534" s="53">
        <v>12</v>
      </c>
      <c r="D534" s="21" t="s">
        <v>34</v>
      </c>
      <c r="E534" s="21">
        <v>23897.064999999999</v>
      </c>
      <c r="F534" s="41">
        <f t="shared" si="8"/>
        <v>286764.77999999997</v>
      </c>
    </row>
    <row r="535" spans="1:6" x14ac:dyDescent="0.25">
      <c r="A535" s="21" t="s">
        <v>748</v>
      </c>
      <c r="B535" s="21" t="s">
        <v>749</v>
      </c>
      <c r="C535" s="53">
        <v>1</v>
      </c>
      <c r="D535" s="21" t="s">
        <v>34</v>
      </c>
      <c r="E535" s="21">
        <v>2750</v>
      </c>
      <c r="F535" s="41">
        <f t="shared" si="8"/>
        <v>2750</v>
      </c>
    </row>
    <row r="536" spans="1:6" x14ac:dyDescent="0.25">
      <c r="A536" s="21" t="s">
        <v>752</v>
      </c>
      <c r="B536" s="21" t="s">
        <v>753</v>
      </c>
      <c r="C536" s="53">
        <v>17</v>
      </c>
      <c r="D536" s="21" t="s">
        <v>34</v>
      </c>
      <c r="E536" s="21">
        <v>8233.8629999999994</v>
      </c>
      <c r="F536" s="41">
        <f t="shared" si="8"/>
        <v>139975.671</v>
      </c>
    </row>
    <row r="537" spans="1:6" ht="30" x14ac:dyDescent="0.25">
      <c r="A537" s="21" t="s">
        <v>756</v>
      </c>
      <c r="B537" s="21" t="s">
        <v>757</v>
      </c>
      <c r="C537" s="53">
        <v>9</v>
      </c>
      <c r="D537" s="21" t="s">
        <v>34</v>
      </c>
      <c r="E537" s="21">
        <v>767.24779999999998</v>
      </c>
      <c r="F537" s="41">
        <f t="shared" si="8"/>
        <v>6905.2302</v>
      </c>
    </row>
    <row r="538" spans="1:6" ht="30" x14ac:dyDescent="0.25">
      <c r="A538" s="21" t="s">
        <v>758</v>
      </c>
      <c r="B538" s="21" t="s">
        <v>759</v>
      </c>
      <c r="C538" s="53">
        <v>3</v>
      </c>
      <c r="D538" s="21" t="s">
        <v>34</v>
      </c>
      <c r="E538" s="21">
        <v>767.24779999999998</v>
      </c>
      <c r="F538" s="41">
        <f t="shared" si="8"/>
        <v>2301.7433999999998</v>
      </c>
    </row>
    <row r="539" spans="1:6" x14ac:dyDescent="0.25">
      <c r="A539" s="21" t="s">
        <v>760</v>
      </c>
      <c r="B539" s="21" t="s">
        <v>761</v>
      </c>
      <c r="C539" s="53">
        <v>2</v>
      </c>
      <c r="D539" s="21" t="s">
        <v>34</v>
      </c>
      <c r="E539" s="21">
        <v>2611.35</v>
      </c>
      <c r="F539" s="41">
        <f t="shared" si="8"/>
        <v>5222.7</v>
      </c>
    </row>
    <row r="540" spans="1:6" x14ac:dyDescent="0.25">
      <c r="A540" s="21" t="s">
        <v>762</v>
      </c>
      <c r="B540" s="21" t="s">
        <v>763</v>
      </c>
      <c r="C540" s="53">
        <v>2</v>
      </c>
      <c r="D540" s="21" t="s">
        <v>34</v>
      </c>
      <c r="E540" s="21">
        <v>2611.35</v>
      </c>
      <c r="F540" s="41">
        <f t="shared" si="8"/>
        <v>5222.7</v>
      </c>
    </row>
    <row r="541" spans="1:6" x14ac:dyDescent="0.25">
      <c r="A541" s="21" t="s">
        <v>764</v>
      </c>
      <c r="B541" s="21" t="s">
        <v>765</v>
      </c>
      <c r="C541" s="53">
        <v>18</v>
      </c>
      <c r="D541" s="21" t="s">
        <v>34</v>
      </c>
      <c r="E541" s="21">
        <v>3535.87</v>
      </c>
      <c r="F541" s="41">
        <f t="shared" si="8"/>
        <v>63645.659999999996</v>
      </c>
    </row>
    <row r="542" spans="1:6" x14ac:dyDescent="0.25">
      <c r="A542" s="21" t="s">
        <v>766</v>
      </c>
      <c r="B542" s="21" t="s">
        <v>767</v>
      </c>
      <c r="C542" s="53">
        <v>9</v>
      </c>
      <c r="D542" s="21" t="s">
        <v>34</v>
      </c>
      <c r="E542" s="21">
        <v>15244.656000000001</v>
      </c>
      <c r="F542" s="41">
        <f t="shared" si="8"/>
        <v>137201.90400000001</v>
      </c>
    </row>
    <row r="543" spans="1:6" x14ac:dyDescent="0.25">
      <c r="A543" s="21" t="s">
        <v>864</v>
      </c>
      <c r="B543" s="21" t="s">
        <v>865</v>
      </c>
      <c r="C543" s="53">
        <v>35</v>
      </c>
      <c r="D543" s="21" t="s">
        <v>34</v>
      </c>
      <c r="E543" s="21">
        <v>17230.73</v>
      </c>
      <c r="F543" s="41">
        <f t="shared" si="8"/>
        <v>603075.54999999993</v>
      </c>
    </row>
    <row r="544" spans="1:6" ht="30" x14ac:dyDescent="0.25">
      <c r="A544" s="21" t="s">
        <v>768</v>
      </c>
      <c r="B544" s="21" t="s">
        <v>769</v>
      </c>
      <c r="C544" s="53">
        <v>38</v>
      </c>
      <c r="D544" s="21" t="s">
        <v>34</v>
      </c>
      <c r="E544" s="21">
        <v>7160.68</v>
      </c>
      <c r="F544" s="41">
        <f t="shared" si="8"/>
        <v>272105.84000000003</v>
      </c>
    </row>
    <row r="545" spans="1:6" x14ac:dyDescent="0.25">
      <c r="A545" s="21" t="s">
        <v>770</v>
      </c>
      <c r="B545" s="21" t="s">
        <v>771</v>
      </c>
      <c r="C545" s="53">
        <v>20</v>
      </c>
      <c r="D545" s="21" t="s">
        <v>34</v>
      </c>
      <c r="E545" s="21">
        <v>13775.367200000001</v>
      </c>
      <c r="F545" s="41">
        <f t="shared" si="8"/>
        <v>275507.34400000004</v>
      </c>
    </row>
    <row r="546" spans="1:6" x14ac:dyDescent="0.25">
      <c r="A546" s="21" t="s">
        <v>772</v>
      </c>
      <c r="B546" s="21" t="s">
        <v>773</v>
      </c>
      <c r="C546" s="53">
        <v>12</v>
      </c>
      <c r="D546" s="21" t="s">
        <v>34</v>
      </c>
      <c r="E546" s="21">
        <v>15252.727199999999</v>
      </c>
      <c r="F546" s="41">
        <f t="shared" si="8"/>
        <v>183032.72639999999</v>
      </c>
    </row>
    <row r="547" spans="1:6" x14ac:dyDescent="0.25">
      <c r="A547" s="21" t="s">
        <v>774</v>
      </c>
      <c r="B547" s="21" t="s">
        <v>775</v>
      </c>
      <c r="C547" s="53">
        <v>12</v>
      </c>
      <c r="D547" s="21" t="s">
        <v>34</v>
      </c>
      <c r="E547" s="21">
        <v>15252.727199999999</v>
      </c>
      <c r="F547" s="41">
        <f t="shared" si="8"/>
        <v>183032.72639999999</v>
      </c>
    </row>
    <row r="548" spans="1:6" x14ac:dyDescent="0.25">
      <c r="A548" s="21" t="s">
        <v>776</v>
      </c>
      <c r="B548" s="21" t="s">
        <v>777</v>
      </c>
      <c r="C548" s="53">
        <v>39</v>
      </c>
      <c r="D548" s="21" t="s">
        <v>34</v>
      </c>
      <c r="E548" s="21">
        <v>15252.727199999999</v>
      </c>
      <c r="F548" s="41">
        <f t="shared" si="8"/>
        <v>594856.36080000002</v>
      </c>
    </row>
    <row r="549" spans="1:6" x14ac:dyDescent="0.25">
      <c r="A549" s="21" t="s">
        <v>840</v>
      </c>
      <c r="B549" s="21" t="s">
        <v>841</v>
      </c>
      <c r="C549" s="53">
        <v>3</v>
      </c>
      <c r="D549" s="21" t="s">
        <v>34</v>
      </c>
      <c r="E549" s="21">
        <v>15252.727199999999</v>
      </c>
      <c r="F549" s="41">
        <f t="shared" si="8"/>
        <v>45758.181599999996</v>
      </c>
    </row>
    <row r="550" spans="1:6" x14ac:dyDescent="0.25">
      <c r="A550" s="21" t="s">
        <v>778</v>
      </c>
      <c r="B550" s="40" t="s">
        <v>779</v>
      </c>
      <c r="C550" s="53">
        <v>45</v>
      </c>
      <c r="D550" s="21" t="s">
        <v>34</v>
      </c>
      <c r="E550" s="21">
        <v>19505.376400000001</v>
      </c>
      <c r="F550" s="41">
        <f t="shared" si="8"/>
        <v>877741.93800000008</v>
      </c>
    </row>
    <row r="551" spans="1:6" x14ac:dyDescent="0.25">
      <c r="A551" s="21" t="s">
        <v>847</v>
      </c>
      <c r="B551" s="21" t="s">
        <v>848</v>
      </c>
      <c r="C551" s="53">
        <v>3</v>
      </c>
      <c r="D551" s="21" t="s">
        <v>846</v>
      </c>
      <c r="E551" s="21">
        <v>7502.62</v>
      </c>
      <c r="F551" s="41">
        <f t="shared" si="8"/>
        <v>22507.86</v>
      </c>
    </row>
    <row r="552" spans="1:6" x14ac:dyDescent="0.25">
      <c r="A552" s="21" t="s">
        <v>780</v>
      </c>
      <c r="B552" s="40" t="s">
        <v>781</v>
      </c>
      <c r="C552" s="53">
        <v>8</v>
      </c>
      <c r="D552" s="21" t="s">
        <v>34</v>
      </c>
      <c r="E552" s="21">
        <v>8413.5061999999998</v>
      </c>
      <c r="F552" s="41">
        <f t="shared" si="8"/>
        <v>67308.049599999998</v>
      </c>
    </row>
    <row r="553" spans="1:6" ht="30" x14ac:dyDescent="0.25">
      <c r="A553" s="21" t="s">
        <v>782</v>
      </c>
      <c r="B553" s="40" t="s">
        <v>783</v>
      </c>
      <c r="C553" s="53">
        <v>15</v>
      </c>
      <c r="D553" s="21" t="s">
        <v>34</v>
      </c>
      <c r="E553" s="21">
        <v>8413.5061999999998</v>
      </c>
      <c r="F553" s="41">
        <f t="shared" si="8"/>
        <v>126202.59299999999</v>
      </c>
    </row>
    <row r="554" spans="1:6" x14ac:dyDescent="0.25">
      <c r="A554" s="21" t="s">
        <v>784</v>
      </c>
      <c r="B554" s="40" t="s">
        <v>785</v>
      </c>
      <c r="C554" s="53">
        <v>15</v>
      </c>
      <c r="D554" s="21" t="s">
        <v>34</v>
      </c>
      <c r="E554" s="21">
        <v>8413.5061999999998</v>
      </c>
      <c r="F554" s="41">
        <f t="shared" si="8"/>
        <v>126202.59299999999</v>
      </c>
    </row>
    <row r="555" spans="1:6" x14ac:dyDescent="0.25">
      <c r="A555" s="21" t="s">
        <v>786</v>
      </c>
      <c r="B555" s="21" t="s">
        <v>787</v>
      </c>
      <c r="C555" s="53">
        <v>55</v>
      </c>
      <c r="D555" s="21" t="s">
        <v>34</v>
      </c>
      <c r="E555" s="21">
        <v>6453.4672</v>
      </c>
      <c r="F555" s="41">
        <f t="shared" si="8"/>
        <v>354940.696</v>
      </c>
    </row>
    <row r="556" spans="1:6" x14ac:dyDescent="0.25">
      <c r="A556" s="21" t="s">
        <v>788</v>
      </c>
      <c r="B556" s="21" t="s">
        <v>789</v>
      </c>
      <c r="C556" s="53">
        <v>4</v>
      </c>
      <c r="D556" s="21" t="s">
        <v>34</v>
      </c>
      <c r="E556" s="21">
        <v>17172.221399999999</v>
      </c>
      <c r="F556" s="41">
        <f t="shared" si="8"/>
        <v>68688.885599999994</v>
      </c>
    </row>
    <row r="557" spans="1:6" x14ac:dyDescent="0.25">
      <c r="A557" s="21" t="s">
        <v>790</v>
      </c>
      <c r="B557" s="21" t="s">
        <v>791</v>
      </c>
      <c r="C557" s="53">
        <v>5</v>
      </c>
      <c r="D557" s="21" t="s">
        <v>34</v>
      </c>
      <c r="E557" s="21">
        <v>17172.221399999999</v>
      </c>
      <c r="F557" s="41">
        <f t="shared" si="8"/>
        <v>85861.106999999989</v>
      </c>
    </row>
    <row r="558" spans="1:6" x14ac:dyDescent="0.25">
      <c r="A558" s="21" t="s">
        <v>792</v>
      </c>
      <c r="B558" s="21" t="s">
        <v>793</v>
      </c>
      <c r="C558" s="53">
        <v>6</v>
      </c>
      <c r="D558" s="21" t="s">
        <v>34</v>
      </c>
      <c r="E558" s="21">
        <v>17172.221399999999</v>
      </c>
      <c r="F558" s="41">
        <f t="shared" si="8"/>
        <v>103033.3284</v>
      </c>
    </row>
    <row r="559" spans="1:6" x14ac:dyDescent="0.25">
      <c r="A559" s="21" t="s">
        <v>794</v>
      </c>
      <c r="B559" s="40" t="s">
        <v>795</v>
      </c>
      <c r="C559" s="53">
        <v>10</v>
      </c>
      <c r="D559" s="21" t="s">
        <v>34</v>
      </c>
      <c r="E559" s="21">
        <v>5734.4341999999997</v>
      </c>
      <c r="F559" s="41">
        <f t="shared" si="8"/>
        <v>57344.341999999997</v>
      </c>
    </row>
    <row r="560" spans="1:6" x14ac:dyDescent="0.25">
      <c r="A560" s="21" t="s">
        <v>796</v>
      </c>
      <c r="B560" s="21" t="s">
        <v>797</v>
      </c>
      <c r="C560" s="53">
        <v>44</v>
      </c>
      <c r="D560" s="21" t="s">
        <v>34</v>
      </c>
      <c r="E560" s="21">
        <v>8992</v>
      </c>
      <c r="F560" s="41">
        <f t="shared" si="8"/>
        <v>395648</v>
      </c>
    </row>
    <row r="561" spans="1:6" x14ac:dyDescent="0.25">
      <c r="A561" s="21" t="s">
        <v>798</v>
      </c>
      <c r="B561" s="21" t="s">
        <v>799</v>
      </c>
      <c r="C561" s="53">
        <v>1</v>
      </c>
      <c r="D561" s="21" t="s">
        <v>34</v>
      </c>
      <c r="E561" s="21">
        <v>2750</v>
      </c>
      <c r="F561" s="41">
        <f t="shared" si="8"/>
        <v>2750</v>
      </c>
    </row>
    <row r="562" spans="1:6" x14ac:dyDescent="0.25">
      <c r="A562" s="21" t="s">
        <v>800</v>
      </c>
      <c r="B562" s="21" t="s">
        <v>801</v>
      </c>
      <c r="C562" s="53">
        <v>1</v>
      </c>
      <c r="D562" s="21" t="s">
        <v>34</v>
      </c>
      <c r="E562" s="21">
        <v>2750</v>
      </c>
      <c r="F562" s="41">
        <f t="shared" si="8"/>
        <v>2750</v>
      </c>
    </row>
    <row r="563" spans="1:6" x14ac:dyDescent="0.25">
      <c r="A563" s="21" t="s">
        <v>807</v>
      </c>
      <c r="B563" s="21" t="s">
        <v>808</v>
      </c>
      <c r="C563" s="53">
        <v>20</v>
      </c>
      <c r="D563" s="21" t="s">
        <v>34</v>
      </c>
      <c r="E563" s="21">
        <v>32694.97</v>
      </c>
      <c r="F563" s="41">
        <f t="shared" si="8"/>
        <v>653899.4</v>
      </c>
    </row>
    <row r="564" spans="1:6" x14ac:dyDescent="0.25">
      <c r="A564" s="21" t="s">
        <v>809</v>
      </c>
      <c r="B564" s="21" t="s">
        <v>810</v>
      </c>
      <c r="C564" s="53">
        <v>498</v>
      </c>
      <c r="D564" s="21" t="s">
        <v>34</v>
      </c>
      <c r="E564" s="21">
        <v>92.04</v>
      </c>
      <c r="F564" s="41">
        <f t="shared" si="8"/>
        <v>45835.920000000006</v>
      </c>
    </row>
    <row r="565" spans="1:6" x14ac:dyDescent="0.25">
      <c r="A565" s="2"/>
      <c r="B565" s="2"/>
      <c r="C565" s="2"/>
      <c r="D565" s="2"/>
      <c r="E565" s="2"/>
      <c r="F565" s="22">
        <f>SUM(F392:F564)</f>
        <v>9481391.432</v>
      </c>
    </row>
    <row r="568" spans="1:6" x14ac:dyDescent="0.25">
      <c r="A568" s="55" t="s">
        <v>2140</v>
      </c>
      <c r="B568" s="56">
        <v>44842</v>
      </c>
      <c r="C568" s="55" t="s">
        <v>2141</v>
      </c>
    </row>
  </sheetData>
  <customSheetViews>
    <customSheetView guid="{9F631BAD-A2BA-4E1A-BC1A-5D15FE911CF9}" showPageBreaks="1" view="pageLayout" topLeftCell="A559">
      <selection activeCell="E568" sqref="E568"/>
      <pageMargins left="0.7" right="0.7" top="0.75" bottom="0.75" header="0.3" footer="0.3"/>
      <pageSetup paperSize="9" orientation="portrait" horizontalDpi="4294967295" verticalDpi="4294967295" r:id="rId1"/>
    </customSheetView>
  </customSheetViews>
  <mergeCells count="15">
    <mergeCell ref="A388:F388"/>
    <mergeCell ref="A389:F389"/>
    <mergeCell ref="A390:F390"/>
    <mergeCell ref="A181:F181"/>
    <mergeCell ref="A182:F182"/>
    <mergeCell ref="A183:F183"/>
    <mergeCell ref="A184:F184"/>
    <mergeCell ref="A386:F386"/>
    <mergeCell ref="A387:F387"/>
    <mergeCell ref="A2:F2"/>
    <mergeCell ref="A3:F3"/>
    <mergeCell ref="A4:F4"/>
    <mergeCell ref="A5:F5"/>
    <mergeCell ref="A6:F6"/>
    <mergeCell ref="A180:F180"/>
  </mergeCell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view="pageLayout" zoomScaleNormal="100" workbookViewId="0">
      <selection activeCell="A4" sqref="A4:F4"/>
    </sheetView>
  </sheetViews>
  <sheetFormatPr baseColWidth="10" defaultRowHeight="15" x14ac:dyDescent="0.25"/>
  <cols>
    <col min="6" max="6" width="16.140625" bestFit="1" customWidth="1"/>
  </cols>
  <sheetData>
    <row r="1" spans="1:6" x14ac:dyDescent="0.25">
      <c r="A1" s="2"/>
      <c r="B1" s="2"/>
      <c r="C1" s="2"/>
      <c r="D1" s="2"/>
      <c r="E1" s="2"/>
      <c r="F1" s="2"/>
    </row>
    <row r="2" spans="1:6" ht="15.75" x14ac:dyDescent="0.25">
      <c r="A2" s="17" t="s">
        <v>24</v>
      </c>
      <c r="B2" s="17"/>
      <c r="C2" s="17"/>
      <c r="D2" s="17"/>
      <c r="E2" s="17"/>
      <c r="F2" s="17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7" t="s">
        <v>25</v>
      </c>
      <c r="B4" s="17"/>
      <c r="C4" s="17"/>
      <c r="D4" s="17"/>
      <c r="E4" s="17"/>
      <c r="F4" s="17"/>
    </row>
    <row r="5" spans="1:6" ht="18.75" x14ac:dyDescent="0.3">
      <c r="A5" s="18" t="s">
        <v>4</v>
      </c>
      <c r="B5" s="18"/>
      <c r="C5" s="18"/>
      <c r="D5" s="18"/>
      <c r="E5" s="18"/>
      <c r="F5" s="18"/>
    </row>
    <row r="6" spans="1:6" ht="15.75" x14ac:dyDescent="0.25">
      <c r="A6" s="19" t="s">
        <v>866</v>
      </c>
      <c r="B6" s="19"/>
      <c r="C6" s="19"/>
      <c r="D6" s="19"/>
      <c r="E6" s="19"/>
      <c r="F6" s="19"/>
    </row>
    <row r="7" spans="1:6" ht="26.25" x14ac:dyDescent="0.25">
      <c r="A7" s="20" t="s">
        <v>27</v>
      </c>
      <c r="B7" s="20" t="s">
        <v>28</v>
      </c>
      <c r="C7" s="20" t="s">
        <v>29</v>
      </c>
      <c r="D7" s="20" t="s">
        <v>30</v>
      </c>
      <c r="E7" s="20" t="s">
        <v>31</v>
      </c>
      <c r="F7" s="20" t="s">
        <v>8</v>
      </c>
    </row>
    <row r="8" spans="1:6" ht="30" x14ac:dyDescent="0.25">
      <c r="A8" s="21" t="s">
        <v>867</v>
      </c>
      <c r="B8" s="21" t="s">
        <v>868</v>
      </c>
      <c r="C8" s="21">
        <v>83</v>
      </c>
      <c r="D8" s="21" t="s">
        <v>34</v>
      </c>
      <c r="E8" s="21">
        <v>169.92</v>
      </c>
      <c r="F8" s="21">
        <f>C8*E8</f>
        <v>14103.359999999999</v>
      </c>
    </row>
    <row r="9" spans="1:6" ht="45" x14ac:dyDescent="0.25">
      <c r="A9" s="21" t="s">
        <v>869</v>
      </c>
      <c r="B9" s="21" t="s">
        <v>370</v>
      </c>
      <c r="C9" s="21">
        <v>15</v>
      </c>
      <c r="D9" s="21" t="s">
        <v>34</v>
      </c>
      <c r="E9" s="21">
        <v>188.8</v>
      </c>
      <c r="F9" s="21">
        <f t="shared" ref="F9:F25" si="0">C9*E9</f>
        <v>2832</v>
      </c>
    </row>
    <row r="10" spans="1:6" ht="45" x14ac:dyDescent="0.25">
      <c r="A10" s="21" t="s">
        <v>870</v>
      </c>
      <c r="B10" s="21" t="s">
        <v>871</v>
      </c>
      <c r="C10" s="21">
        <f>5362-420-283</f>
        <v>4659</v>
      </c>
      <c r="D10" s="21" t="s">
        <v>34</v>
      </c>
      <c r="E10" s="21">
        <v>26.55</v>
      </c>
      <c r="F10" s="21">
        <f t="shared" si="0"/>
        <v>123696.45</v>
      </c>
    </row>
    <row r="11" spans="1:6" ht="30" x14ac:dyDescent="0.25">
      <c r="A11" s="21" t="s">
        <v>872</v>
      </c>
      <c r="B11" s="21" t="s">
        <v>873</v>
      </c>
      <c r="C11" s="21">
        <v>178</v>
      </c>
      <c r="D11" s="21" t="s">
        <v>34</v>
      </c>
      <c r="E11" s="21">
        <v>25</v>
      </c>
      <c r="F11" s="21">
        <f t="shared" si="0"/>
        <v>4450</v>
      </c>
    </row>
    <row r="12" spans="1:6" ht="45" x14ac:dyDescent="0.25">
      <c r="A12" s="21" t="s">
        <v>874</v>
      </c>
      <c r="B12" s="21" t="s">
        <v>875</v>
      </c>
      <c r="C12" s="21">
        <v>38</v>
      </c>
      <c r="D12" s="21" t="s">
        <v>530</v>
      </c>
      <c r="E12" s="21">
        <v>379.96</v>
      </c>
      <c r="F12" s="21">
        <f t="shared" si="0"/>
        <v>14438.48</v>
      </c>
    </row>
    <row r="13" spans="1:6" ht="45" x14ac:dyDescent="0.25">
      <c r="A13" s="21" t="s">
        <v>876</v>
      </c>
      <c r="B13" s="21" t="s">
        <v>877</v>
      </c>
      <c r="C13" s="21">
        <v>21938</v>
      </c>
      <c r="D13" s="21" t="s">
        <v>34</v>
      </c>
      <c r="E13" s="21">
        <v>7.3159999999999998</v>
      </c>
      <c r="F13" s="21">
        <f t="shared" si="0"/>
        <v>160498.408</v>
      </c>
    </row>
    <row r="14" spans="1:6" ht="45" x14ac:dyDescent="0.25">
      <c r="A14" s="21" t="s">
        <v>878</v>
      </c>
      <c r="B14" s="21" t="s">
        <v>879</v>
      </c>
      <c r="C14" s="21">
        <v>8890</v>
      </c>
      <c r="D14" s="21" t="s">
        <v>34</v>
      </c>
      <c r="E14" s="21">
        <v>8.6376000000000008</v>
      </c>
      <c r="F14" s="21">
        <f t="shared" si="0"/>
        <v>76788.26400000001</v>
      </c>
    </row>
    <row r="15" spans="1:6" ht="45" x14ac:dyDescent="0.25">
      <c r="A15" s="21" t="s">
        <v>880</v>
      </c>
      <c r="B15" s="21" t="s">
        <v>881</v>
      </c>
      <c r="C15" s="21">
        <v>2198</v>
      </c>
      <c r="D15" s="21" t="s">
        <v>34</v>
      </c>
      <c r="E15" s="21">
        <v>10.6082</v>
      </c>
      <c r="F15" s="21">
        <f t="shared" si="0"/>
        <v>23316.8236</v>
      </c>
    </row>
    <row r="16" spans="1:6" ht="45" x14ac:dyDescent="0.25">
      <c r="A16" s="21" t="s">
        <v>882</v>
      </c>
      <c r="B16" s="21" t="s">
        <v>883</v>
      </c>
      <c r="C16" s="21">
        <f>10488-6428</f>
        <v>4060</v>
      </c>
      <c r="D16" s="21" t="s">
        <v>34</v>
      </c>
      <c r="E16" s="21">
        <v>23.6</v>
      </c>
      <c r="F16" s="21">
        <f t="shared" si="0"/>
        <v>95816</v>
      </c>
    </row>
    <row r="17" spans="1:6" ht="45" x14ac:dyDescent="0.25">
      <c r="A17" s="21" t="s">
        <v>884</v>
      </c>
      <c r="B17" s="21" t="s">
        <v>885</v>
      </c>
      <c r="C17" s="21">
        <f>7560-1412</f>
        <v>6148</v>
      </c>
      <c r="D17" s="21" t="s">
        <v>34</v>
      </c>
      <c r="E17" s="21">
        <v>23.6</v>
      </c>
      <c r="F17" s="21">
        <f t="shared" si="0"/>
        <v>145092.80000000002</v>
      </c>
    </row>
    <row r="18" spans="1:6" ht="75" x14ac:dyDescent="0.25">
      <c r="A18" s="21" t="s">
        <v>886</v>
      </c>
      <c r="B18" s="21" t="s">
        <v>887</v>
      </c>
      <c r="C18" s="21">
        <v>33526</v>
      </c>
      <c r="D18" s="21" t="s">
        <v>34</v>
      </c>
      <c r="E18" s="21">
        <v>59</v>
      </c>
      <c r="F18" s="21">
        <f t="shared" si="0"/>
        <v>1978034</v>
      </c>
    </row>
    <row r="19" spans="1:6" ht="75" x14ac:dyDescent="0.25">
      <c r="A19" s="21" t="s">
        <v>888</v>
      </c>
      <c r="B19" s="21" t="s">
        <v>889</v>
      </c>
      <c r="C19" s="21">
        <f>13975-7425</f>
        <v>6550</v>
      </c>
      <c r="D19" s="21" t="s">
        <v>34</v>
      </c>
      <c r="E19" s="21">
        <v>59</v>
      </c>
      <c r="F19" s="21">
        <f t="shared" si="0"/>
        <v>386450</v>
      </c>
    </row>
    <row r="20" spans="1:6" ht="45" x14ac:dyDescent="0.25">
      <c r="A20" s="21" t="s">
        <v>890</v>
      </c>
      <c r="B20" s="21" t="s">
        <v>891</v>
      </c>
      <c r="C20" s="21">
        <v>58</v>
      </c>
      <c r="D20" s="21" t="s">
        <v>892</v>
      </c>
      <c r="E20" s="21">
        <v>850</v>
      </c>
      <c r="F20" s="21">
        <f t="shared" si="0"/>
        <v>49300</v>
      </c>
    </row>
    <row r="21" spans="1:6" ht="75" x14ac:dyDescent="0.25">
      <c r="A21" s="21" t="s">
        <v>893</v>
      </c>
      <c r="B21" s="21" t="s">
        <v>894</v>
      </c>
      <c r="C21" s="21">
        <v>262</v>
      </c>
      <c r="D21" s="21" t="s">
        <v>34</v>
      </c>
      <c r="E21" s="21">
        <v>875.00540000000001</v>
      </c>
      <c r="F21" s="21">
        <f t="shared" si="0"/>
        <v>229251.4148</v>
      </c>
    </row>
    <row r="22" spans="1:6" ht="45" x14ac:dyDescent="0.25">
      <c r="A22" s="21" t="s">
        <v>895</v>
      </c>
      <c r="B22" s="21" t="s">
        <v>896</v>
      </c>
      <c r="C22" s="21">
        <v>155</v>
      </c>
      <c r="D22" s="21" t="s">
        <v>897</v>
      </c>
      <c r="E22" s="21">
        <v>129.09200000000001</v>
      </c>
      <c r="F22" s="21">
        <f t="shared" si="0"/>
        <v>20009.260000000002</v>
      </c>
    </row>
    <row r="23" spans="1:6" ht="75" x14ac:dyDescent="0.25">
      <c r="A23" s="21" t="s">
        <v>898</v>
      </c>
      <c r="B23" s="21" t="s">
        <v>899</v>
      </c>
      <c r="C23" s="21">
        <v>100</v>
      </c>
      <c r="D23" s="21" t="s">
        <v>183</v>
      </c>
      <c r="E23" s="21">
        <v>165.2</v>
      </c>
      <c r="F23" s="21">
        <f t="shared" si="0"/>
        <v>16520</v>
      </c>
    </row>
    <row r="24" spans="1:6" ht="60" x14ac:dyDescent="0.25">
      <c r="A24" s="21" t="s">
        <v>900</v>
      </c>
      <c r="B24" s="21" t="s">
        <v>901</v>
      </c>
      <c r="C24" s="21">
        <v>448</v>
      </c>
      <c r="D24" s="21" t="s">
        <v>34</v>
      </c>
      <c r="E24" s="21">
        <v>1</v>
      </c>
      <c r="F24" s="21">
        <f t="shared" si="0"/>
        <v>448</v>
      </c>
    </row>
    <row r="25" spans="1:6" ht="60" x14ac:dyDescent="0.25">
      <c r="A25" s="21" t="s">
        <v>902</v>
      </c>
      <c r="B25" s="21" t="s">
        <v>903</v>
      </c>
      <c r="C25" s="21">
        <v>686</v>
      </c>
      <c r="D25" s="21" t="s">
        <v>34</v>
      </c>
      <c r="E25" s="21">
        <v>214.70099999999999</v>
      </c>
      <c r="F25" s="21">
        <f t="shared" si="0"/>
        <v>147284.886</v>
      </c>
    </row>
    <row r="26" spans="1:6" x14ac:dyDescent="0.25">
      <c r="A26" s="2"/>
      <c r="B26" s="2"/>
      <c r="C26" s="2"/>
      <c r="D26" s="2"/>
      <c r="E26" s="2"/>
      <c r="F26" s="22">
        <f>SUM(F8:F25)</f>
        <v>3488330.1463999995</v>
      </c>
    </row>
    <row r="30" spans="1:6" x14ac:dyDescent="0.25">
      <c r="A30" s="2"/>
      <c r="B30" s="2"/>
      <c r="C30" s="2"/>
      <c r="D30" s="2"/>
      <c r="E30" s="2"/>
      <c r="F30" s="2"/>
    </row>
    <row r="31" spans="1:6" ht="15.75" x14ac:dyDescent="0.25">
      <c r="A31" s="17" t="s">
        <v>24</v>
      </c>
      <c r="B31" s="17"/>
      <c r="C31" s="17"/>
      <c r="D31" s="17"/>
      <c r="E31" s="17"/>
      <c r="F31" s="17"/>
    </row>
    <row r="32" spans="1:6" ht="15.75" x14ac:dyDescent="0.25">
      <c r="A32" s="17" t="s">
        <v>1</v>
      </c>
      <c r="B32" s="17"/>
      <c r="C32" s="17"/>
      <c r="D32" s="17"/>
      <c r="E32" s="17"/>
      <c r="F32" s="17"/>
    </row>
    <row r="33" spans="1:6" ht="15.75" x14ac:dyDescent="0.25">
      <c r="A33" s="17" t="s">
        <v>25</v>
      </c>
      <c r="B33" s="17"/>
      <c r="C33" s="17"/>
      <c r="D33" s="17"/>
      <c r="E33" s="17"/>
      <c r="F33" s="17"/>
    </row>
    <row r="34" spans="1:6" ht="18.75" x14ac:dyDescent="0.3">
      <c r="A34" s="18" t="s">
        <v>196</v>
      </c>
      <c r="B34" s="18"/>
      <c r="C34" s="18"/>
      <c r="D34" s="18"/>
      <c r="E34" s="18"/>
      <c r="F34" s="18"/>
    </row>
    <row r="35" spans="1:6" ht="15.75" x14ac:dyDescent="0.25">
      <c r="A35" s="19" t="s">
        <v>866</v>
      </c>
      <c r="B35" s="19"/>
      <c r="C35" s="19"/>
      <c r="D35" s="19"/>
      <c r="E35" s="19"/>
      <c r="F35" s="19"/>
    </row>
    <row r="36" spans="1:6" ht="26.25" x14ac:dyDescent="0.25">
      <c r="A36" s="20" t="s">
        <v>27</v>
      </c>
      <c r="B36" s="20" t="s">
        <v>28</v>
      </c>
      <c r="C36" s="20" t="s">
        <v>197</v>
      </c>
      <c r="D36" s="20" t="s">
        <v>30</v>
      </c>
      <c r="E36" s="20" t="s">
        <v>31</v>
      </c>
      <c r="F36" s="20" t="s">
        <v>8</v>
      </c>
    </row>
    <row r="37" spans="1:6" ht="30" x14ac:dyDescent="0.25">
      <c r="A37" s="21" t="s">
        <v>867</v>
      </c>
      <c r="B37" s="21" t="s">
        <v>868</v>
      </c>
      <c r="C37" s="21">
        <v>83</v>
      </c>
      <c r="D37" s="21" t="s">
        <v>34</v>
      </c>
      <c r="E37" s="21">
        <v>169.92</v>
      </c>
      <c r="F37" s="21">
        <f>C37*E37</f>
        <v>14103.359999999999</v>
      </c>
    </row>
    <row r="38" spans="1:6" ht="45" x14ac:dyDescent="0.25">
      <c r="A38" s="21" t="s">
        <v>869</v>
      </c>
      <c r="B38" s="21" t="s">
        <v>370</v>
      </c>
      <c r="C38" s="21">
        <v>15</v>
      </c>
      <c r="D38" s="21" t="s">
        <v>34</v>
      </c>
      <c r="E38" s="21">
        <v>188.8</v>
      </c>
      <c r="F38" s="21">
        <f t="shared" ref="F38:F55" si="1">C38*E38</f>
        <v>2832</v>
      </c>
    </row>
    <row r="39" spans="1:6" ht="45" x14ac:dyDescent="0.25">
      <c r="A39" s="21" t="s">
        <v>870</v>
      </c>
      <c r="B39" s="21" t="s">
        <v>871</v>
      </c>
      <c r="C39" s="21">
        <f>5362-420-283-352</f>
        <v>4307</v>
      </c>
      <c r="D39" s="21" t="s">
        <v>34</v>
      </c>
      <c r="E39" s="21">
        <v>26.55</v>
      </c>
      <c r="F39" s="21">
        <f t="shared" si="1"/>
        <v>114350.85</v>
      </c>
    </row>
    <row r="40" spans="1:6" ht="30" x14ac:dyDescent="0.25">
      <c r="A40" s="21" t="s">
        <v>872</v>
      </c>
      <c r="B40" s="21" t="s">
        <v>873</v>
      </c>
      <c r="C40" s="21">
        <v>178</v>
      </c>
      <c r="D40" s="21" t="s">
        <v>34</v>
      </c>
      <c r="E40" s="21">
        <v>25</v>
      </c>
      <c r="F40" s="21">
        <f t="shared" si="1"/>
        <v>4450</v>
      </c>
    </row>
    <row r="41" spans="1:6" ht="45" x14ac:dyDescent="0.25">
      <c r="A41" s="21" t="s">
        <v>874</v>
      </c>
      <c r="B41" s="21" t="s">
        <v>875</v>
      </c>
      <c r="C41" s="21">
        <v>33</v>
      </c>
      <c r="D41" s="21" t="s">
        <v>530</v>
      </c>
      <c r="E41" s="21">
        <v>379.96</v>
      </c>
      <c r="F41" s="21">
        <f t="shared" si="1"/>
        <v>12538.679999999998</v>
      </c>
    </row>
    <row r="42" spans="1:6" ht="45" x14ac:dyDescent="0.25">
      <c r="A42" s="21" t="s">
        <v>876</v>
      </c>
      <c r="B42" s="21" t="s">
        <v>877</v>
      </c>
      <c r="C42" s="21">
        <v>21886</v>
      </c>
      <c r="D42" s="21" t="s">
        <v>34</v>
      </c>
      <c r="E42" s="21">
        <v>7.3159999999999998</v>
      </c>
      <c r="F42" s="21">
        <f t="shared" si="1"/>
        <v>160117.976</v>
      </c>
    </row>
    <row r="43" spans="1:6" ht="45" x14ac:dyDescent="0.25">
      <c r="A43" s="21" t="s">
        <v>878</v>
      </c>
      <c r="B43" s="21" t="s">
        <v>879</v>
      </c>
      <c r="C43" s="21">
        <v>8714</v>
      </c>
      <c r="D43" s="21" t="s">
        <v>34</v>
      </c>
      <c r="E43" s="21">
        <v>8.6376000000000008</v>
      </c>
      <c r="F43" s="21">
        <f t="shared" si="1"/>
        <v>75268.046400000007</v>
      </c>
    </row>
    <row r="44" spans="1:6" ht="45" x14ac:dyDescent="0.25">
      <c r="A44" s="21" t="s">
        <v>880</v>
      </c>
      <c r="B44" s="21" t="s">
        <v>881</v>
      </c>
      <c r="C44" s="21">
        <v>1989</v>
      </c>
      <c r="D44" s="21" t="s">
        <v>34</v>
      </c>
      <c r="E44" s="21">
        <v>10.6082</v>
      </c>
      <c r="F44" s="21">
        <f t="shared" si="1"/>
        <v>21099.709800000001</v>
      </c>
    </row>
    <row r="45" spans="1:6" ht="45" x14ac:dyDescent="0.25">
      <c r="A45" s="21" t="s">
        <v>882</v>
      </c>
      <c r="B45" s="21" t="s">
        <v>883</v>
      </c>
      <c r="C45" s="21">
        <v>18249</v>
      </c>
      <c r="D45" s="21" t="s">
        <v>34</v>
      </c>
      <c r="E45" s="21">
        <v>23.6</v>
      </c>
      <c r="F45" s="21">
        <f t="shared" si="1"/>
        <v>430676.4</v>
      </c>
    </row>
    <row r="46" spans="1:6" ht="45" x14ac:dyDescent="0.25">
      <c r="A46" s="21" t="s">
        <v>884</v>
      </c>
      <c r="B46" s="21" t="s">
        <v>885</v>
      </c>
      <c r="C46" s="21">
        <v>56337</v>
      </c>
      <c r="D46" s="21" t="s">
        <v>34</v>
      </c>
      <c r="E46" s="21">
        <v>23.6</v>
      </c>
      <c r="F46" s="21">
        <f t="shared" si="1"/>
        <v>1329553.2000000002</v>
      </c>
    </row>
    <row r="47" spans="1:6" ht="75" x14ac:dyDescent="0.25">
      <c r="A47" s="21" t="s">
        <v>886</v>
      </c>
      <c r="B47" s="21" t="s">
        <v>887</v>
      </c>
      <c r="C47" s="21">
        <v>30200</v>
      </c>
      <c r="D47" s="21" t="s">
        <v>34</v>
      </c>
      <c r="E47" s="21">
        <v>59</v>
      </c>
      <c r="F47" s="21">
        <f t="shared" si="1"/>
        <v>1781800</v>
      </c>
    </row>
    <row r="48" spans="1:6" ht="75" x14ac:dyDescent="0.25">
      <c r="A48" s="21" t="s">
        <v>888</v>
      </c>
      <c r="B48" s="21" t="s">
        <v>889</v>
      </c>
      <c r="C48" s="21">
        <v>4128</v>
      </c>
      <c r="D48" s="21" t="s">
        <v>34</v>
      </c>
      <c r="E48" s="21">
        <v>59</v>
      </c>
      <c r="F48" s="21">
        <f t="shared" si="1"/>
        <v>243552</v>
      </c>
    </row>
    <row r="49" spans="1:6" ht="45" x14ac:dyDescent="0.25">
      <c r="A49" s="21" t="s">
        <v>890</v>
      </c>
      <c r="B49" s="21" t="s">
        <v>891</v>
      </c>
      <c r="C49" s="21">
        <v>17</v>
      </c>
      <c r="D49" s="21" t="s">
        <v>892</v>
      </c>
      <c r="E49" s="21">
        <v>850</v>
      </c>
      <c r="F49" s="21">
        <f t="shared" si="1"/>
        <v>14450</v>
      </c>
    </row>
    <row r="50" spans="1:6" ht="75" x14ac:dyDescent="0.25">
      <c r="A50" s="21" t="s">
        <v>893</v>
      </c>
      <c r="B50" s="21" t="s">
        <v>894</v>
      </c>
      <c r="C50" s="21">
        <v>243</v>
      </c>
      <c r="D50" s="21" t="s">
        <v>34</v>
      </c>
      <c r="E50" s="21">
        <v>875.00540000000001</v>
      </c>
      <c r="F50" s="21">
        <f t="shared" si="1"/>
        <v>212626.31220000001</v>
      </c>
    </row>
    <row r="51" spans="1:6" ht="45" x14ac:dyDescent="0.25">
      <c r="A51" s="21" t="s">
        <v>904</v>
      </c>
      <c r="B51" s="21" t="s">
        <v>905</v>
      </c>
      <c r="C51" s="21">
        <v>47</v>
      </c>
      <c r="D51" s="21" t="s">
        <v>382</v>
      </c>
      <c r="E51" s="21">
        <v>53.93</v>
      </c>
      <c r="F51" s="21">
        <f t="shared" si="1"/>
        <v>2534.71</v>
      </c>
    </row>
    <row r="52" spans="1:6" ht="45" x14ac:dyDescent="0.25">
      <c r="A52" s="21" t="s">
        <v>895</v>
      </c>
      <c r="B52" s="21" t="s">
        <v>896</v>
      </c>
      <c r="C52" s="21">
        <v>137</v>
      </c>
      <c r="D52" s="21" t="s">
        <v>897</v>
      </c>
      <c r="E52" s="21">
        <v>129.09200000000001</v>
      </c>
      <c r="F52" s="21">
        <f t="shared" si="1"/>
        <v>17685.604000000003</v>
      </c>
    </row>
    <row r="53" spans="1:6" ht="75" x14ac:dyDescent="0.25">
      <c r="A53" s="21" t="s">
        <v>898</v>
      </c>
      <c r="B53" s="21" t="s">
        <v>899</v>
      </c>
      <c r="C53" s="21">
        <v>5000</v>
      </c>
      <c r="D53" s="21" t="s">
        <v>183</v>
      </c>
      <c r="E53" s="21">
        <v>165.2</v>
      </c>
      <c r="F53" s="21">
        <f t="shared" si="1"/>
        <v>826000</v>
      </c>
    </row>
    <row r="54" spans="1:6" ht="60" x14ac:dyDescent="0.25">
      <c r="A54" s="21" t="s">
        <v>900</v>
      </c>
      <c r="B54" s="21" t="s">
        <v>901</v>
      </c>
      <c r="C54" s="21">
        <v>5128</v>
      </c>
      <c r="D54" s="21" t="s">
        <v>34</v>
      </c>
      <c r="E54" s="21">
        <v>1</v>
      </c>
      <c r="F54" s="21">
        <f t="shared" si="1"/>
        <v>5128</v>
      </c>
    </row>
    <row r="55" spans="1:6" ht="60" x14ac:dyDescent="0.25">
      <c r="A55" s="21" t="s">
        <v>902</v>
      </c>
      <c r="B55" s="21" t="s">
        <v>903</v>
      </c>
      <c r="C55" s="21">
        <v>514</v>
      </c>
      <c r="D55" s="21" t="s">
        <v>34</v>
      </c>
      <c r="E55" s="21">
        <v>214.70099999999999</v>
      </c>
      <c r="F55" s="21">
        <f t="shared" si="1"/>
        <v>110356.314</v>
      </c>
    </row>
    <row r="56" spans="1:6" x14ac:dyDescent="0.25">
      <c r="A56" s="2"/>
      <c r="B56" s="2"/>
      <c r="C56" s="2"/>
      <c r="D56" s="2"/>
      <c r="E56" s="2"/>
      <c r="F56" s="22">
        <f>SUM(F37:F55)</f>
        <v>5379123.1624000007</v>
      </c>
    </row>
    <row r="59" spans="1:6" x14ac:dyDescent="0.25">
      <c r="A59" s="2"/>
      <c r="B59" s="2"/>
      <c r="C59" s="2"/>
      <c r="D59" s="2"/>
      <c r="E59" s="2"/>
      <c r="F59" s="2"/>
    </row>
    <row r="60" spans="1:6" ht="15.75" x14ac:dyDescent="0.25">
      <c r="A60" s="17" t="s">
        <v>24</v>
      </c>
      <c r="B60" s="17"/>
      <c r="C60" s="17"/>
      <c r="D60" s="17"/>
      <c r="E60" s="17"/>
      <c r="F60" s="17"/>
    </row>
    <row r="61" spans="1:6" ht="15.75" x14ac:dyDescent="0.25">
      <c r="A61" s="17" t="s">
        <v>1</v>
      </c>
      <c r="B61" s="17"/>
      <c r="C61" s="17"/>
      <c r="D61" s="17"/>
      <c r="E61" s="17"/>
      <c r="F61" s="17"/>
    </row>
    <row r="62" spans="1:6" ht="15.75" x14ac:dyDescent="0.25">
      <c r="A62" s="17" t="s">
        <v>25</v>
      </c>
      <c r="B62" s="17"/>
      <c r="C62" s="17"/>
      <c r="D62" s="17"/>
      <c r="E62" s="17"/>
      <c r="F62" s="17"/>
    </row>
    <row r="63" spans="1:6" ht="15.75" x14ac:dyDescent="0.25">
      <c r="A63" s="29" t="s">
        <v>277</v>
      </c>
      <c r="B63" s="29"/>
      <c r="C63" s="29"/>
      <c r="D63" s="29"/>
      <c r="E63" s="29"/>
      <c r="F63" s="29"/>
    </row>
    <row r="64" spans="1:6" ht="15.75" x14ac:dyDescent="0.25">
      <c r="A64" s="19" t="s">
        <v>906</v>
      </c>
      <c r="B64" s="19"/>
      <c r="C64" s="19"/>
      <c r="D64" s="19"/>
      <c r="E64" s="19"/>
      <c r="F64" s="19"/>
    </row>
    <row r="65" spans="1:6" ht="30" x14ac:dyDescent="0.25">
      <c r="A65" s="20" t="s">
        <v>27</v>
      </c>
      <c r="B65" s="20" t="s">
        <v>28</v>
      </c>
      <c r="C65" s="36" t="s">
        <v>445</v>
      </c>
      <c r="D65" s="20" t="s">
        <v>30</v>
      </c>
      <c r="E65" s="20" t="s">
        <v>31</v>
      </c>
      <c r="F65" s="20" t="s">
        <v>8</v>
      </c>
    </row>
    <row r="66" spans="1:6" ht="30" x14ac:dyDescent="0.25">
      <c r="A66" s="21" t="s">
        <v>867</v>
      </c>
      <c r="B66" s="21" t="s">
        <v>868</v>
      </c>
      <c r="C66" s="21">
        <v>147</v>
      </c>
      <c r="D66" s="21" t="s">
        <v>34</v>
      </c>
      <c r="E66" s="21">
        <v>89.998599999999996</v>
      </c>
      <c r="F66" s="21">
        <f>C66*E66</f>
        <v>13229.7942</v>
      </c>
    </row>
    <row r="67" spans="1:6" ht="45" x14ac:dyDescent="0.25">
      <c r="A67" s="21" t="s">
        <v>870</v>
      </c>
      <c r="B67" s="21" t="s">
        <v>871</v>
      </c>
      <c r="C67" s="21">
        <v>3493</v>
      </c>
      <c r="D67" s="21" t="s">
        <v>34</v>
      </c>
      <c r="E67" s="21">
        <v>26.55</v>
      </c>
      <c r="F67" s="21">
        <f t="shared" ref="F67:F80" si="2">C67*E67</f>
        <v>92739.150000000009</v>
      </c>
    </row>
    <row r="68" spans="1:6" ht="30" x14ac:dyDescent="0.25">
      <c r="A68" s="21" t="s">
        <v>872</v>
      </c>
      <c r="B68" s="21" t="s">
        <v>873</v>
      </c>
      <c r="C68" s="21">
        <v>178</v>
      </c>
      <c r="D68" s="21" t="s">
        <v>34</v>
      </c>
      <c r="E68" s="21">
        <v>25</v>
      </c>
      <c r="F68" s="21">
        <f t="shared" si="2"/>
        <v>4450</v>
      </c>
    </row>
    <row r="69" spans="1:6" ht="45" x14ac:dyDescent="0.25">
      <c r="A69" s="21" t="s">
        <v>874</v>
      </c>
      <c r="B69" s="21" t="s">
        <v>875</v>
      </c>
      <c r="C69" s="21">
        <v>30</v>
      </c>
      <c r="D69" s="21" t="s">
        <v>530</v>
      </c>
      <c r="E69" s="21">
        <v>379.96</v>
      </c>
      <c r="F69" s="21">
        <f t="shared" si="2"/>
        <v>11398.8</v>
      </c>
    </row>
    <row r="70" spans="1:6" ht="45" x14ac:dyDescent="0.25">
      <c r="A70" s="21" t="s">
        <v>876</v>
      </c>
      <c r="B70" s="21" t="s">
        <v>877</v>
      </c>
      <c r="C70" s="21">
        <v>35866</v>
      </c>
      <c r="D70" s="21" t="s">
        <v>34</v>
      </c>
      <c r="E70" s="21">
        <v>7.3159999999999998</v>
      </c>
      <c r="F70" s="21">
        <f t="shared" si="2"/>
        <v>262395.65600000002</v>
      </c>
    </row>
    <row r="71" spans="1:6" ht="45" x14ac:dyDescent="0.25">
      <c r="A71" s="21" t="s">
        <v>878</v>
      </c>
      <c r="B71" s="21" t="s">
        <v>879</v>
      </c>
      <c r="C71" s="21">
        <v>32076</v>
      </c>
      <c r="D71" s="21" t="s">
        <v>34</v>
      </c>
      <c r="E71" s="21">
        <v>8.6376000000000008</v>
      </c>
      <c r="F71" s="21">
        <f t="shared" si="2"/>
        <v>277059.65760000004</v>
      </c>
    </row>
    <row r="72" spans="1:6" ht="45" x14ac:dyDescent="0.25">
      <c r="A72" s="21" t="s">
        <v>880</v>
      </c>
      <c r="B72" s="21" t="s">
        <v>881</v>
      </c>
      <c r="C72" s="21">
        <v>7980</v>
      </c>
      <c r="D72" s="21" t="s">
        <v>34</v>
      </c>
      <c r="E72" s="21">
        <v>10.6082</v>
      </c>
      <c r="F72" s="21">
        <f t="shared" si="2"/>
        <v>84653.436000000002</v>
      </c>
    </row>
    <row r="73" spans="1:6" ht="45" x14ac:dyDescent="0.25">
      <c r="A73" s="21" t="s">
        <v>882</v>
      </c>
      <c r="B73" s="21" t="s">
        <v>883</v>
      </c>
      <c r="C73" s="21">
        <v>18810</v>
      </c>
      <c r="D73" s="21" t="s">
        <v>34</v>
      </c>
      <c r="E73" s="21">
        <v>23.6</v>
      </c>
      <c r="F73" s="21">
        <f t="shared" si="2"/>
        <v>443916</v>
      </c>
    </row>
    <row r="74" spans="1:6" ht="45" x14ac:dyDescent="0.25">
      <c r="A74" s="21" t="s">
        <v>884</v>
      </c>
      <c r="B74" s="21" t="s">
        <v>885</v>
      </c>
      <c r="C74" s="21">
        <v>38948</v>
      </c>
      <c r="D74" s="21" t="s">
        <v>34</v>
      </c>
      <c r="E74" s="21">
        <v>13.581799999999999</v>
      </c>
      <c r="F74" s="21">
        <f t="shared" si="2"/>
        <v>528983.94640000002</v>
      </c>
    </row>
    <row r="75" spans="1:6" ht="75" x14ac:dyDescent="0.25">
      <c r="A75" s="21" t="s">
        <v>886</v>
      </c>
      <c r="B75" s="21" t="s">
        <v>887</v>
      </c>
      <c r="C75" s="21">
        <v>29540</v>
      </c>
      <c r="D75" s="21" t="s">
        <v>34</v>
      </c>
      <c r="E75" s="21">
        <v>63.472200000000001</v>
      </c>
      <c r="F75" s="21">
        <f t="shared" si="2"/>
        <v>1874968.7879999999</v>
      </c>
    </row>
    <row r="76" spans="1:6" ht="75" x14ac:dyDescent="0.25">
      <c r="A76" s="21" t="s">
        <v>893</v>
      </c>
      <c r="B76" s="21" t="s">
        <v>894</v>
      </c>
      <c r="C76" s="21">
        <v>190</v>
      </c>
      <c r="D76" s="21" t="s">
        <v>34</v>
      </c>
      <c r="E76" s="21">
        <v>875.00540000000001</v>
      </c>
      <c r="F76" s="21">
        <f t="shared" si="2"/>
        <v>166251.02600000001</v>
      </c>
    </row>
    <row r="77" spans="1:6" ht="45" x14ac:dyDescent="0.25">
      <c r="A77" s="21" t="s">
        <v>904</v>
      </c>
      <c r="B77" s="21" t="s">
        <v>907</v>
      </c>
      <c r="C77" s="21">
        <v>30</v>
      </c>
      <c r="D77" s="21" t="s">
        <v>34</v>
      </c>
      <c r="E77" s="21">
        <v>53.926000000000002</v>
      </c>
      <c r="F77" s="21">
        <f t="shared" si="2"/>
        <v>1617.78</v>
      </c>
    </row>
    <row r="78" spans="1:6" ht="45" x14ac:dyDescent="0.25">
      <c r="A78" s="21" t="s">
        <v>908</v>
      </c>
      <c r="B78" s="21" t="s">
        <v>909</v>
      </c>
      <c r="C78" s="21">
        <v>4480</v>
      </c>
      <c r="D78" s="21" t="s">
        <v>910</v>
      </c>
      <c r="E78" s="21">
        <v>63.979599999999998</v>
      </c>
      <c r="F78" s="21">
        <f t="shared" si="2"/>
        <v>286628.60800000001</v>
      </c>
    </row>
    <row r="79" spans="1:6" ht="45" x14ac:dyDescent="0.25">
      <c r="A79" s="21" t="s">
        <v>900</v>
      </c>
      <c r="B79" s="21" t="s">
        <v>911</v>
      </c>
      <c r="C79" s="21">
        <v>4104</v>
      </c>
      <c r="D79" s="21" t="s">
        <v>34</v>
      </c>
      <c r="E79" s="21">
        <v>78.965599999999995</v>
      </c>
      <c r="F79" s="21">
        <f t="shared" si="2"/>
        <v>324074.8224</v>
      </c>
    </row>
    <row r="80" spans="1:6" ht="60" x14ac:dyDescent="0.25">
      <c r="A80" s="21" t="s">
        <v>902</v>
      </c>
      <c r="B80" s="21" t="s">
        <v>903</v>
      </c>
      <c r="C80" s="21">
        <v>444</v>
      </c>
      <c r="D80" s="21" t="s">
        <v>34</v>
      </c>
      <c r="E80" s="21">
        <v>214.70099999999999</v>
      </c>
      <c r="F80" s="21">
        <f t="shared" si="2"/>
        <v>95327.243999999992</v>
      </c>
    </row>
    <row r="81" spans="1:6" x14ac:dyDescent="0.25">
      <c r="A81" s="2"/>
      <c r="B81" s="2"/>
      <c r="C81" s="2"/>
      <c r="D81" s="2"/>
      <c r="E81" s="2"/>
      <c r="F81" s="33">
        <f>SUM(F66:F80)</f>
        <v>4467694.7085999995</v>
      </c>
    </row>
    <row r="84" spans="1:6" x14ac:dyDescent="0.25">
      <c r="A84" t="s">
        <v>2140</v>
      </c>
      <c r="B84" s="51">
        <v>44842</v>
      </c>
      <c r="C84" t="s">
        <v>2141</v>
      </c>
    </row>
  </sheetData>
  <customSheetViews>
    <customSheetView guid="{9F631BAD-A2BA-4E1A-BC1A-5D15FE911CF9}" showPageBreaks="1" view="pageLayout">
      <selection activeCell="A4" sqref="A4:F4"/>
      <pageMargins left="0.7" right="0.7" top="0.75" bottom="0.75" header="0.3" footer="0.3"/>
      <pageSetup paperSize="9" orientation="portrait" horizontalDpi="4294967295" verticalDpi="4294967295" r:id="rId1"/>
    </customSheetView>
  </customSheetViews>
  <mergeCells count="15">
    <mergeCell ref="A62:F62"/>
    <mergeCell ref="A63:F63"/>
    <mergeCell ref="A64:F64"/>
    <mergeCell ref="A32:F32"/>
    <mergeCell ref="A33:F33"/>
    <mergeCell ref="A34:F34"/>
    <mergeCell ref="A35:F35"/>
    <mergeCell ref="A60:F60"/>
    <mergeCell ref="A61:F61"/>
    <mergeCell ref="A2:F2"/>
    <mergeCell ref="A3:F3"/>
    <mergeCell ref="A4:F4"/>
    <mergeCell ref="A5:F5"/>
    <mergeCell ref="A6:F6"/>
    <mergeCell ref="A31:F31"/>
  </mergeCell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38"/>
  <sheetViews>
    <sheetView view="pageLayout" topLeftCell="A352" zoomScaleNormal="100" workbookViewId="0">
      <selection activeCell="A360" sqref="A360:F360"/>
    </sheetView>
  </sheetViews>
  <sheetFormatPr baseColWidth="10" defaultRowHeight="15" x14ac:dyDescent="0.25"/>
  <cols>
    <col min="1" max="1" width="11.42578125" style="2"/>
    <col min="2" max="2" width="27.140625" style="2" customWidth="1"/>
    <col min="3" max="5" width="11.42578125" style="2"/>
    <col min="6" max="6" width="9.5703125" style="2" customWidth="1"/>
  </cols>
  <sheetData>
    <row r="2" spans="1:6" ht="15.75" x14ac:dyDescent="0.25">
      <c r="A2" s="17" t="s">
        <v>24</v>
      </c>
      <c r="B2" s="17"/>
      <c r="C2" s="17"/>
      <c r="D2" s="17"/>
      <c r="E2" s="17"/>
      <c r="F2" s="17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7" t="s">
        <v>25</v>
      </c>
      <c r="B4" s="17"/>
      <c r="C4" s="17"/>
      <c r="D4" s="17"/>
      <c r="E4" s="17"/>
      <c r="F4" s="17"/>
    </row>
    <row r="5" spans="1:6" ht="15.75" x14ac:dyDescent="0.25">
      <c r="A5" s="17" t="s">
        <v>912</v>
      </c>
      <c r="B5" s="17"/>
      <c r="C5" s="17"/>
      <c r="D5" s="17"/>
      <c r="E5" s="17"/>
      <c r="F5" s="17"/>
    </row>
    <row r="6" spans="1:6" ht="15.75" x14ac:dyDescent="0.25">
      <c r="A6" s="19" t="s">
        <v>913</v>
      </c>
      <c r="B6" s="19"/>
      <c r="C6" s="19"/>
      <c r="D6" s="19"/>
      <c r="E6" s="19"/>
      <c r="F6" s="19"/>
    </row>
    <row r="7" spans="1:6" ht="30" x14ac:dyDescent="0.25">
      <c r="A7" s="20" t="s">
        <v>27</v>
      </c>
      <c r="B7" s="20" t="s">
        <v>28</v>
      </c>
      <c r="C7" s="36" t="s">
        <v>914</v>
      </c>
      <c r="D7" s="20" t="s">
        <v>915</v>
      </c>
      <c r="E7" s="20" t="s">
        <v>31</v>
      </c>
      <c r="F7" s="20" t="s">
        <v>8</v>
      </c>
    </row>
    <row r="8" spans="1:6" ht="45" x14ac:dyDescent="0.25">
      <c r="A8" s="21" t="s">
        <v>916</v>
      </c>
      <c r="B8" s="21" t="s">
        <v>917</v>
      </c>
      <c r="C8" s="21">
        <f>125+82</f>
        <v>207</v>
      </c>
      <c r="D8" s="21" t="s">
        <v>172</v>
      </c>
      <c r="E8" s="21">
        <v>250</v>
      </c>
      <c r="F8" s="21">
        <f>C8*E8</f>
        <v>51750</v>
      </c>
    </row>
    <row r="9" spans="1:6" ht="30" x14ac:dyDescent="0.25">
      <c r="A9" s="21" t="s">
        <v>918</v>
      </c>
      <c r="B9" s="21" t="s">
        <v>919</v>
      </c>
      <c r="C9" s="21">
        <v>50</v>
      </c>
      <c r="D9" s="21" t="s">
        <v>530</v>
      </c>
      <c r="E9" s="21">
        <v>560</v>
      </c>
      <c r="F9" s="21">
        <f t="shared" ref="F9:F72" si="0">C9*E9</f>
        <v>28000</v>
      </c>
    </row>
    <row r="10" spans="1:6" ht="30" x14ac:dyDescent="0.25">
      <c r="A10" s="21" t="s">
        <v>920</v>
      </c>
      <c r="B10" s="21" t="s">
        <v>921</v>
      </c>
      <c r="C10" s="21">
        <v>50</v>
      </c>
      <c r="D10" s="21" t="s">
        <v>70</v>
      </c>
      <c r="E10" s="21">
        <v>416</v>
      </c>
      <c r="F10" s="21">
        <f t="shared" si="0"/>
        <v>20800</v>
      </c>
    </row>
    <row r="11" spans="1:6" ht="30" x14ac:dyDescent="0.25">
      <c r="A11" s="21" t="s">
        <v>922</v>
      </c>
      <c r="B11" s="21" t="s">
        <v>923</v>
      </c>
      <c r="C11" s="21">
        <v>103</v>
      </c>
      <c r="D11" s="21" t="s">
        <v>530</v>
      </c>
      <c r="E11" s="21">
        <v>192</v>
      </c>
      <c r="F11" s="21">
        <f t="shared" si="0"/>
        <v>19776</v>
      </c>
    </row>
    <row r="12" spans="1:6" ht="30" x14ac:dyDescent="0.25">
      <c r="A12" s="21" t="s">
        <v>924</v>
      </c>
      <c r="B12" s="21" t="s">
        <v>925</v>
      </c>
      <c r="C12" s="21">
        <v>67</v>
      </c>
      <c r="D12" s="21" t="s">
        <v>172</v>
      </c>
      <c r="E12" s="21">
        <v>60.8</v>
      </c>
      <c r="F12" s="21">
        <f t="shared" si="0"/>
        <v>4073.6</v>
      </c>
    </row>
    <row r="13" spans="1:6" ht="30" x14ac:dyDescent="0.25">
      <c r="A13" s="21" t="s">
        <v>926</v>
      </c>
      <c r="B13" s="21" t="s">
        <v>927</v>
      </c>
      <c r="C13" s="21">
        <v>31</v>
      </c>
      <c r="D13" s="21" t="s">
        <v>34</v>
      </c>
      <c r="E13" s="21">
        <v>48</v>
      </c>
      <c r="F13" s="21">
        <f t="shared" si="0"/>
        <v>1488</v>
      </c>
    </row>
    <row r="14" spans="1:6" ht="30" x14ac:dyDescent="0.25">
      <c r="A14" s="21" t="s">
        <v>928</v>
      </c>
      <c r="B14" s="21" t="s">
        <v>929</v>
      </c>
      <c r="C14" s="21">
        <v>1200</v>
      </c>
      <c r="D14" s="21" t="s">
        <v>34</v>
      </c>
      <c r="E14" s="21">
        <v>1</v>
      </c>
      <c r="F14" s="21">
        <f t="shared" si="0"/>
        <v>1200</v>
      </c>
    </row>
    <row r="15" spans="1:6" ht="30" x14ac:dyDescent="0.25">
      <c r="A15" s="21" t="s">
        <v>930</v>
      </c>
      <c r="B15" s="21" t="s">
        <v>931</v>
      </c>
      <c r="C15" s="21">
        <v>146</v>
      </c>
      <c r="D15" s="21" t="s">
        <v>172</v>
      </c>
      <c r="E15" s="21">
        <v>465.3</v>
      </c>
      <c r="F15" s="21">
        <f t="shared" si="0"/>
        <v>67933.8</v>
      </c>
    </row>
    <row r="16" spans="1:6" ht="30" x14ac:dyDescent="0.25">
      <c r="A16" s="21" t="s">
        <v>932</v>
      </c>
      <c r="B16" s="21" t="s">
        <v>933</v>
      </c>
      <c r="C16" s="21">
        <f>25+84</f>
        <v>109</v>
      </c>
      <c r="D16" s="21" t="s">
        <v>34</v>
      </c>
      <c r="E16" s="21">
        <v>510</v>
      </c>
      <c r="F16" s="21">
        <f t="shared" si="0"/>
        <v>55590</v>
      </c>
    </row>
    <row r="17" spans="1:6" ht="30" x14ac:dyDescent="0.25">
      <c r="A17" s="21" t="s">
        <v>934</v>
      </c>
      <c r="B17" s="21" t="s">
        <v>935</v>
      </c>
      <c r="C17" s="21">
        <v>1200</v>
      </c>
      <c r="D17" s="21" t="s">
        <v>34</v>
      </c>
      <c r="E17" s="21">
        <v>0.3</v>
      </c>
      <c r="F17" s="21">
        <f t="shared" si="0"/>
        <v>360</v>
      </c>
    </row>
    <row r="18" spans="1:6" ht="30" x14ac:dyDescent="0.25">
      <c r="A18" s="21" t="s">
        <v>936</v>
      </c>
      <c r="B18" s="21" t="s">
        <v>937</v>
      </c>
      <c r="C18" s="21">
        <v>34</v>
      </c>
      <c r="D18" s="21" t="s">
        <v>530</v>
      </c>
      <c r="E18" s="21">
        <v>514</v>
      </c>
      <c r="F18" s="21">
        <f t="shared" si="0"/>
        <v>17476</v>
      </c>
    </row>
    <row r="19" spans="1:6" ht="30" x14ac:dyDescent="0.25">
      <c r="A19" s="21" t="s">
        <v>938</v>
      </c>
      <c r="B19" s="21" t="s">
        <v>939</v>
      </c>
      <c r="C19" s="21">
        <f>100+82</f>
        <v>182</v>
      </c>
      <c r="D19" s="21" t="s">
        <v>940</v>
      </c>
      <c r="E19" s="21">
        <v>1470</v>
      </c>
      <c r="F19" s="21">
        <f t="shared" si="0"/>
        <v>267540</v>
      </c>
    </row>
    <row r="20" spans="1:6" ht="30" x14ac:dyDescent="0.25">
      <c r="A20" s="21" t="s">
        <v>941</v>
      </c>
      <c r="B20" s="21" t="s">
        <v>942</v>
      </c>
      <c r="C20" s="21">
        <f>96+467</f>
        <v>563</v>
      </c>
      <c r="D20" s="21" t="s">
        <v>34</v>
      </c>
      <c r="E20" s="21">
        <v>1720</v>
      </c>
      <c r="F20" s="21">
        <f t="shared" si="0"/>
        <v>968360</v>
      </c>
    </row>
    <row r="21" spans="1:6" ht="30" x14ac:dyDescent="0.25">
      <c r="A21" s="21" t="s">
        <v>943</v>
      </c>
      <c r="B21" s="21" t="s">
        <v>944</v>
      </c>
      <c r="C21" s="21">
        <f>116+8</f>
        <v>124</v>
      </c>
      <c r="D21" s="21" t="s">
        <v>940</v>
      </c>
      <c r="E21" s="21">
        <v>2200</v>
      </c>
      <c r="F21" s="21">
        <f t="shared" si="0"/>
        <v>272800</v>
      </c>
    </row>
    <row r="22" spans="1:6" ht="30" x14ac:dyDescent="0.25">
      <c r="A22" s="21" t="s">
        <v>945</v>
      </c>
      <c r="B22" s="21" t="s">
        <v>946</v>
      </c>
      <c r="C22" s="21">
        <f>150+97</f>
        <v>247</v>
      </c>
      <c r="D22" s="21" t="s">
        <v>172</v>
      </c>
      <c r="E22" s="21">
        <v>277.2</v>
      </c>
      <c r="F22" s="21">
        <f t="shared" si="0"/>
        <v>68468.399999999994</v>
      </c>
    </row>
    <row r="23" spans="1:6" ht="30" x14ac:dyDescent="0.25">
      <c r="A23" s="21" t="s">
        <v>947</v>
      </c>
      <c r="B23" s="21" t="s">
        <v>948</v>
      </c>
      <c r="C23" s="21">
        <f>233+21</f>
        <v>254</v>
      </c>
      <c r="D23" s="21" t="s">
        <v>34</v>
      </c>
      <c r="E23" s="21">
        <v>1706</v>
      </c>
      <c r="F23" s="21">
        <f t="shared" si="0"/>
        <v>433324</v>
      </c>
    </row>
    <row r="24" spans="1:6" ht="30" x14ac:dyDescent="0.25">
      <c r="A24" s="21" t="s">
        <v>949</v>
      </c>
      <c r="B24" s="21" t="s">
        <v>950</v>
      </c>
      <c r="C24" s="21">
        <v>1</v>
      </c>
      <c r="D24" s="21" t="s">
        <v>34</v>
      </c>
      <c r="E24" s="21">
        <v>2160</v>
      </c>
      <c r="F24" s="21">
        <f t="shared" si="0"/>
        <v>2160</v>
      </c>
    </row>
    <row r="25" spans="1:6" ht="30" x14ac:dyDescent="0.25">
      <c r="A25" s="21" t="s">
        <v>951</v>
      </c>
      <c r="B25" s="21" t="s">
        <v>952</v>
      </c>
      <c r="C25" s="21">
        <v>110</v>
      </c>
      <c r="D25" s="21" t="s">
        <v>172</v>
      </c>
      <c r="E25" s="21">
        <v>10</v>
      </c>
      <c r="F25" s="21">
        <f t="shared" si="0"/>
        <v>1100</v>
      </c>
    </row>
    <row r="26" spans="1:6" ht="30" x14ac:dyDescent="0.25">
      <c r="A26" s="21" t="s">
        <v>953</v>
      </c>
      <c r="B26" s="21" t="s">
        <v>954</v>
      </c>
      <c r="C26" s="21">
        <v>280</v>
      </c>
      <c r="D26" s="21" t="s">
        <v>34</v>
      </c>
      <c r="E26" s="21">
        <v>82</v>
      </c>
      <c r="F26" s="21">
        <f t="shared" si="0"/>
        <v>22960</v>
      </c>
    </row>
    <row r="27" spans="1:6" ht="30" x14ac:dyDescent="0.25">
      <c r="A27" s="21" t="s">
        <v>955</v>
      </c>
      <c r="B27" s="21" t="s">
        <v>956</v>
      </c>
      <c r="C27" s="21">
        <v>985</v>
      </c>
      <c r="D27" s="21" t="s">
        <v>34</v>
      </c>
      <c r="E27" s="21">
        <v>960</v>
      </c>
      <c r="F27" s="21">
        <f t="shared" si="0"/>
        <v>945600</v>
      </c>
    </row>
    <row r="28" spans="1:6" ht="30" x14ac:dyDescent="0.25">
      <c r="A28" s="21" t="s">
        <v>957</v>
      </c>
      <c r="B28" s="21" t="s">
        <v>958</v>
      </c>
      <c r="C28" s="21">
        <v>160</v>
      </c>
      <c r="D28" s="21" t="s">
        <v>172</v>
      </c>
      <c r="E28" s="21">
        <v>850</v>
      </c>
      <c r="F28" s="21">
        <f t="shared" si="0"/>
        <v>136000</v>
      </c>
    </row>
    <row r="29" spans="1:6" ht="30" x14ac:dyDescent="0.25">
      <c r="A29" s="21" t="s">
        <v>959</v>
      </c>
      <c r="B29" s="21" t="s">
        <v>960</v>
      </c>
      <c r="C29" s="21">
        <v>4</v>
      </c>
      <c r="D29" s="21" t="s">
        <v>34</v>
      </c>
      <c r="E29" s="21">
        <v>5625</v>
      </c>
      <c r="F29" s="21">
        <f t="shared" si="0"/>
        <v>22500</v>
      </c>
    </row>
    <row r="30" spans="1:6" ht="30" x14ac:dyDescent="0.25">
      <c r="A30" s="21" t="s">
        <v>961</v>
      </c>
      <c r="B30" s="21" t="s">
        <v>962</v>
      </c>
      <c r="C30" s="21">
        <f>250+46</f>
        <v>296</v>
      </c>
      <c r="D30" s="21" t="s">
        <v>34</v>
      </c>
      <c r="E30" s="21">
        <v>73.599999999999994</v>
      </c>
      <c r="F30" s="21">
        <f t="shared" si="0"/>
        <v>21785.599999999999</v>
      </c>
    </row>
    <row r="31" spans="1:6" ht="30" x14ac:dyDescent="0.25">
      <c r="A31" s="21" t="s">
        <v>963</v>
      </c>
      <c r="B31" s="21" t="s">
        <v>964</v>
      </c>
      <c r="C31" s="21">
        <v>3</v>
      </c>
      <c r="D31" s="21" t="s">
        <v>34</v>
      </c>
      <c r="E31" s="21">
        <v>6680.0036</v>
      </c>
      <c r="F31" s="21">
        <f t="shared" si="0"/>
        <v>20040.0108</v>
      </c>
    </row>
    <row r="32" spans="1:6" ht="30" x14ac:dyDescent="0.25">
      <c r="A32" s="21" t="s">
        <v>965</v>
      </c>
      <c r="B32" s="21" t="s">
        <v>966</v>
      </c>
      <c r="C32" s="21">
        <v>15</v>
      </c>
      <c r="D32" s="21" t="s">
        <v>34</v>
      </c>
      <c r="E32" s="21">
        <v>690</v>
      </c>
      <c r="F32" s="21">
        <f t="shared" si="0"/>
        <v>10350</v>
      </c>
    </row>
    <row r="33" spans="1:6" ht="30" x14ac:dyDescent="0.25">
      <c r="A33" s="21" t="s">
        <v>967</v>
      </c>
      <c r="B33" s="21" t="s">
        <v>968</v>
      </c>
      <c r="C33" s="21">
        <f>133+25</f>
        <v>158</v>
      </c>
      <c r="D33" s="21" t="s">
        <v>34</v>
      </c>
      <c r="E33" s="21">
        <v>288</v>
      </c>
      <c r="F33" s="21">
        <f t="shared" si="0"/>
        <v>45504</v>
      </c>
    </row>
    <row r="34" spans="1:6" ht="30" x14ac:dyDescent="0.25">
      <c r="A34" s="21" t="s">
        <v>969</v>
      </c>
      <c r="B34" s="21" t="s">
        <v>970</v>
      </c>
      <c r="C34" s="21">
        <v>126</v>
      </c>
      <c r="D34" s="21" t="s">
        <v>34</v>
      </c>
      <c r="E34" s="21">
        <v>1150</v>
      </c>
      <c r="F34" s="21">
        <f t="shared" si="0"/>
        <v>144900</v>
      </c>
    </row>
    <row r="35" spans="1:6" ht="30" x14ac:dyDescent="0.25">
      <c r="A35" s="21" t="s">
        <v>971</v>
      </c>
      <c r="B35" s="21" t="s">
        <v>972</v>
      </c>
      <c r="C35" s="21">
        <v>100</v>
      </c>
      <c r="D35" s="21" t="s">
        <v>34</v>
      </c>
      <c r="E35" s="21">
        <v>1900</v>
      </c>
      <c r="F35" s="21">
        <f t="shared" si="0"/>
        <v>190000</v>
      </c>
    </row>
    <row r="36" spans="1:6" ht="30" x14ac:dyDescent="0.25">
      <c r="A36" s="21" t="s">
        <v>973</v>
      </c>
      <c r="B36" s="21" t="s">
        <v>974</v>
      </c>
      <c r="C36" s="21">
        <v>16</v>
      </c>
      <c r="D36" s="21" t="s">
        <v>34</v>
      </c>
      <c r="E36" s="21">
        <v>938</v>
      </c>
      <c r="F36" s="21">
        <f t="shared" si="0"/>
        <v>15008</v>
      </c>
    </row>
    <row r="37" spans="1:6" ht="30" x14ac:dyDescent="0.25">
      <c r="A37" s="21" t="s">
        <v>975</v>
      </c>
      <c r="B37" s="21" t="s">
        <v>976</v>
      </c>
      <c r="C37" s="21">
        <v>24</v>
      </c>
      <c r="D37" s="21" t="s">
        <v>34</v>
      </c>
      <c r="E37" s="21">
        <v>128</v>
      </c>
      <c r="F37" s="21">
        <f t="shared" si="0"/>
        <v>3072</v>
      </c>
    </row>
    <row r="38" spans="1:6" ht="30" x14ac:dyDescent="0.25">
      <c r="A38" s="21" t="s">
        <v>977</v>
      </c>
      <c r="B38" s="21" t="s">
        <v>978</v>
      </c>
      <c r="C38" s="21">
        <f>25+22</f>
        <v>47</v>
      </c>
      <c r="D38" s="21" t="s">
        <v>34</v>
      </c>
      <c r="E38" s="21">
        <v>8000</v>
      </c>
      <c r="F38" s="21">
        <f t="shared" si="0"/>
        <v>376000</v>
      </c>
    </row>
    <row r="39" spans="1:6" ht="30" x14ac:dyDescent="0.25">
      <c r="A39" s="21" t="s">
        <v>979</v>
      </c>
      <c r="B39" s="21" t="s">
        <v>980</v>
      </c>
      <c r="C39" s="21">
        <v>3</v>
      </c>
      <c r="D39" s="21" t="s">
        <v>34</v>
      </c>
      <c r="E39" s="26">
        <v>15800</v>
      </c>
      <c r="F39" s="21">
        <f t="shared" si="0"/>
        <v>47400</v>
      </c>
    </row>
    <row r="40" spans="1:6" ht="30" x14ac:dyDescent="0.25">
      <c r="A40" s="21" t="s">
        <v>981</v>
      </c>
      <c r="B40" s="21" t="s">
        <v>982</v>
      </c>
      <c r="C40" s="21">
        <v>168</v>
      </c>
      <c r="D40" s="21" t="s">
        <v>34</v>
      </c>
      <c r="E40" s="21">
        <v>676</v>
      </c>
      <c r="F40" s="21">
        <f t="shared" si="0"/>
        <v>113568</v>
      </c>
    </row>
    <row r="41" spans="1:6" ht="30" x14ac:dyDescent="0.25">
      <c r="A41" s="21" t="s">
        <v>983</v>
      </c>
      <c r="B41" s="21" t="s">
        <v>984</v>
      </c>
      <c r="C41" s="21">
        <v>299</v>
      </c>
      <c r="D41" s="21" t="s">
        <v>34</v>
      </c>
      <c r="E41" s="21">
        <v>300</v>
      </c>
      <c r="F41" s="21">
        <f t="shared" si="0"/>
        <v>89700</v>
      </c>
    </row>
    <row r="42" spans="1:6" ht="30" x14ac:dyDescent="0.25">
      <c r="A42" s="21" t="s">
        <v>985</v>
      </c>
      <c r="B42" s="21" t="s">
        <v>986</v>
      </c>
      <c r="C42" s="21">
        <v>299</v>
      </c>
      <c r="D42" s="21" t="s">
        <v>34</v>
      </c>
      <c r="E42" s="21">
        <v>3.76</v>
      </c>
      <c r="F42" s="21">
        <f t="shared" si="0"/>
        <v>1124.24</v>
      </c>
    </row>
    <row r="43" spans="1:6" ht="45" x14ac:dyDescent="0.25">
      <c r="A43" s="21" t="s">
        <v>987</v>
      </c>
      <c r="B43" s="21" t="s">
        <v>988</v>
      </c>
      <c r="C43" s="21">
        <f>150+49</f>
        <v>199</v>
      </c>
      <c r="D43" s="21" t="s">
        <v>34</v>
      </c>
      <c r="E43" s="21">
        <v>250</v>
      </c>
      <c r="F43" s="21">
        <f t="shared" si="0"/>
        <v>49750</v>
      </c>
    </row>
    <row r="44" spans="1:6" ht="30" x14ac:dyDescent="0.25">
      <c r="A44" s="21" t="s">
        <v>989</v>
      </c>
      <c r="B44" s="21" t="s">
        <v>990</v>
      </c>
      <c r="C44" s="21">
        <v>36</v>
      </c>
      <c r="D44" s="21" t="s">
        <v>940</v>
      </c>
      <c r="E44" s="21">
        <v>20.399999999999999</v>
      </c>
      <c r="F44" s="21">
        <f t="shared" si="0"/>
        <v>734.4</v>
      </c>
    </row>
    <row r="45" spans="1:6" ht="30" x14ac:dyDescent="0.25">
      <c r="A45" s="21" t="s">
        <v>991</v>
      </c>
      <c r="B45" s="21" t="s">
        <v>992</v>
      </c>
      <c r="C45" s="21">
        <v>1</v>
      </c>
      <c r="D45" s="21" t="s">
        <v>34</v>
      </c>
      <c r="E45" s="21">
        <v>1650</v>
      </c>
      <c r="F45" s="21">
        <f t="shared" si="0"/>
        <v>1650</v>
      </c>
    </row>
    <row r="46" spans="1:6" ht="30" x14ac:dyDescent="0.25">
      <c r="A46" s="21" t="s">
        <v>993</v>
      </c>
      <c r="B46" s="21" t="s">
        <v>994</v>
      </c>
      <c r="C46" s="21">
        <f>16+84</f>
        <v>100</v>
      </c>
      <c r="D46" s="21" t="s">
        <v>34</v>
      </c>
      <c r="E46" s="21">
        <v>912</v>
      </c>
      <c r="F46" s="21">
        <f t="shared" si="0"/>
        <v>91200</v>
      </c>
    </row>
    <row r="47" spans="1:6" ht="30" x14ac:dyDescent="0.25">
      <c r="A47" s="21" t="s">
        <v>995</v>
      </c>
      <c r="B47" s="21" t="s">
        <v>996</v>
      </c>
      <c r="C47" s="21">
        <v>121</v>
      </c>
      <c r="D47" s="21" t="s">
        <v>530</v>
      </c>
      <c r="E47" s="21">
        <v>265.39999999999998</v>
      </c>
      <c r="F47" s="21">
        <f t="shared" si="0"/>
        <v>32113.399999999998</v>
      </c>
    </row>
    <row r="48" spans="1:6" ht="30" x14ac:dyDescent="0.25">
      <c r="A48" s="21" t="s">
        <v>997</v>
      </c>
      <c r="B48" s="21" t="s">
        <v>998</v>
      </c>
      <c r="C48" s="21">
        <v>81</v>
      </c>
      <c r="D48" s="21" t="s">
        <v>940</v>
      </c>
      <c r="E48" s="21">
        <v>2053.1999999999998</v>
      </c>
      <c r="F48" s="21">
        <f t="shared" si="0"/>
        <v>166309.19999999998</v>
      </c>
    </row>
    <row r="49" spans="1:6" ht="30" x14ac:dyDescent="0.25">
      <c r="A49" s="21" t="s">
        <v>999</v>
      </c>
      <c r="B49" s="21" t="s">
        <v>1000</v>
      </c>
      <c r="C49" s="21">
        <v>71</v>
      </c>
      <c r="D49" s="21" t="s">
        <v>34</v>
      </c>
      <c r="E49" s="21">
        <v>376</v>
      </c>
      <c r="F49" s="21">
        <f t="shared" si="0"/>
        <v>26696</v>
      </c>
    </row>
    <row r="50" spans="1:6" ht="30" x14ac:dyDescent="0.25">
      <c r="A50" s="21" t="s">
        <v>1001</v>
      </c>
      <c r="B50" s="21" t="s">
        <v>1002</v>
      </c>
      <c r="C50" s="21">
        <v>100</v>
      </c>
      <c r="D50" s="21" t="s">
        <v>70</v>
      </c>
      <c r="E50" s="21">
        <v>31.494199999999999</v>
      </c>
      <c r="F50" s="21">
        <f t="shared" si="0"/>
        <v>3149.42</v>
      </c>
    </row>
    <row r="51" spans="1:6" ht="30" x14ac:dyDescent="0.25">
      <c r="A51" s="21" t="s">
        <v>1003</v>
      </c>
      <c r="B51" s="21" t="s">
        <v>1004</v>
      </c>
      <c r="C51" s="21">
        <v>100</v>
      </c>
      <c r="D51" s="21" t="s">
        <v>70</v>
      </c>
      <c r="E51" s="21">
        <v>31.494199999999999</v>
      </c>
      <c r="F51" s="21">
        <f t="shared" si="0"/>
        <v>3149.42</v>
      </c>
    </row>
    <row r="52" spans="1:6" ht="30" x14ac:dyDescent="0.25">
      <c r="A52" s="21" t="s">
        <v>1005</v>
      </c>
      <c r="B52" s="21" t="s">
        <v>1006</v>
      </c>
      <c r="C52" s="21">
        <v>100</v>
      </c>
      <c r="D52" s="21" t="s">
        <v>70</v>
      </c>
      <c r="E52" s="21">
        <v>31.494199999999999</v>
      </c>
      <c r="F52" s="21">
        <f t="shared" si="0"/>
        <v>3149.42</v>
      </c>
    </row>
    <row r="53" spans="1:6" ht="30" x14ac:dyDescent="0.25">
      <c r="A53" s="21" t="s">
        <v>1007</v>
      </c>
      <c r="B53" s="21" t="s">
        <v>1008</v>
      </c>
      <c r="C53" s="21">
        <v>12</v>
      </c>
      <c r="D53" s="21" t="s">
        <v>34</v>
      </c>
      <c r="E53" s="21">
        <v>1196</v>
      </c>
      <c r="F53" s="21">
        <f t="shared" si="0"/>
        <v>14352</v>
      </c>
    </row>
    <row r="54" spans="1:6" ht="30" x14ac:dyDescent="0.25">
      <c r="A54" s="21" t="s">
        <v>1009</v>
      </c>
      <c r="B54" s="21" t="s">
        <v>1010</v>
      </c>
      <c r="C54" s="21">
        <v>76</v>
      </c>
      <c r="D54" s="21" t="s">
        <v>34</v>
      </c>
      <c r="E54" s="21">
        <v>45.6</v>
      </c>
      <c r="F54" s="21">
        <f t="shared" si="0"/>
        <v>3465.6</v>
      </c>
    </row>
    <row r="55" spans="1:6" ht="30" x14ac:dyDescent="0.25">
      <c r="A55" s="21" t="s">
        <v>1011</v>
      </c>
      <c r="B55" s="21" t="s">
        <v>1012</v>
      </c>
      <c r="C55" s="21">
        <v>266</v>
      </c>
      <c r="D55" s="21" t="s">
        <v>172</v>
      </c>
      <c r="E55" s="21">
        <v>17.82</v>
      </c>
      <c r="F55" s="21">
        <f t="shared" si="0"/>
        <v>4740.12</v>
      </c>
    </row>
    <row r="56" spans="1:6" ht="30" x14ac:dyDescent="0.25">
      <c r="A56" s="21" t="s">
        <v>1013</v>
      </c>
      <c r="B56" s="21" t="s">
        <v>1014</v>
      </c>
      <c r="C56" s="21">
        <f>37+56</f>
        <v>93</v>
      </c>
      <c r="D56" s="21" t="s">
        <v>34</v>
      </c>
      <c r="E56" s="21">
        <v>224</v>
      </c>
      <c r="F56" s="21">
        <f t="shared" si="0"/>
        <v>20832</v>
      </c>
    </row>
    <row r="57" spans="1:6" ht="30" x14ac:dyDescent="0.25">
      <c r="A57" s="21" t="s">
        <v>1015</v>
      </c>
      <c r="B57" s="21" t="s">
        <v>1016</v>
      </c>
      <c r="C57" s="21">
        <f>25+22</f>
        <v>47</v>
      </c>
      <c r="D57" s="21" t="s">
        <v>34</v>
      </c>
      <c r="E57" s="21">
        <v>705</v>
      </c>
      <c r="F57" s="21">
        <f t="shared" si="0"/>
        <v>33135</v>
      </c>
    </row>
    <row r="58" spans="1:6" ht="30" x14ac:dyDescent="0.25">
      <c r="A58" s="21" t="s">
        <v>1017</v>
      </c>
      <c r="B58" s="21" t="s">
        <v>1018</v>
      </c>
      <c r="C58" s="21">
        <v>10</v>
      </c>
      <c r="D58" s="21" t="s">
        <v>34</v>
      </c>
      <c r="E58" s="21">
        <v>1</v>
      </c>
      <c r="F58" s="21">
        <f t="shared" si="0"/>
        <v>10</v>
      </c>
    </row>
    <row r="59" spans="1:6" ht="30" x14ac:dyDescent="0.25">
      <c r="A59" s="21" t="s">
        <v>1019</v>
      </c>
      <c r="B59" s="21" t="s">
        <v>1020</v>
      </c>
      <c r="C59" s="21">
        <v>62</v>
      </c>
      <c r="D59" s="21" t="s">
        <v>172</v>
      </c>
      <c r="E59" s="21">
        <v>980</v>
      </c>
      <c r="F59" s="21">
        <f t="shared" si="0"/>
        <v>60760</v>
      </c>
    </row>
    <row r="60" spans="1:6" ht="30" x14ac:dyDescent="0.25">
      <c r="A60" s="21" t="s">
        <v>1021</v>
      </c>
      <c r="B60" s="21" t="s">
        <v>1022</v>
      </c>
      <c r="C60" s="21">
        <v>100</v>
      </c>
      <c r="D60" s="21" t="s">
        <v>34</v>
      </c>
      <c r="E60" s="21">
        <v>470</v>
      </c>
      <c r="F60" s="21">
        <f t="shared" si="0"/>
        <v>47000</v>
      </c>
    </row>
    <row r="61" spans="1:6" ht="45" x14ac:dyDescent="0.25">
      <c r="A61" s="21" t="s">
        <v>1023</v>
      </c>
      <c r="B61" s="21" t="s">
        <v>1024</v>
      </c>
      <c r="C61" s="21">
        <f>88+60</f>
        <v>148</v>
      </c>
      <c r="D61" s="21" t="s">
        <v>34</v>
      </c>
      <c r="E61" s="21">
        <v>581</v>
      </c>
      <c r="F61" s="21">
        <f t="shared" si="0"/>
        <v>85988</v>
      </c>
    </row>
    <row r="62" spans="1:6" ht="30" x14ac:dyDescent="0.25">
      <c r="A62" s="21" t="s">
        <v>1025</v>
      </c>
      <c r="B62" s="21" t="s">
        <v>1026</v>
      </c>
      <c r="C62" s="21">
        <f>50+106</f>
        <v>156</v>
      </c>
      <c r="D62" s="21" t="s">
        <v>34</v>
      </c>
      <c r="E62" s="21">
        <v>1.1000000000000001</v>
      </c>
      <c r="F62" s="21">
        <f t="shared" si="0"/>
        <v>171.60000000000002</v>
      </c>
    </row>
    <row r="63" spans="1:6" ht="30" x14ac:dyDescent="0.25">
      <c r="A63" s="21" t="s">
        <v>1027</v>
      </c>
      <c r="B63" s="21" t="s">
        <v>1028</v>
      </c>
      <c r="C63" s="21">
        <v>120</v>
      </c>
      <c r="D63" s="21" t="s">
        <v>34</v>
      </c>
      <c r="E63" s="21">
        <v>1010</v>
      </c>
      <c r="F63" s="21">
        <f t="shared" si="0"/>
        <v>121200</v>
      </c>
    </row>
    <row r="64" spans="1:6" ht="30" x14ac:dyDescent="0.25">
      <c r="A64" s="21" t="s">
        <v>1029</v>
      </c>
      <c r="B64" s="21" t="s">
        <v>1030</v>
      </c>
      <c r="C64" s="21">
        <v>82</v>
      </c>
      <c r="D64" s="21" t="s">
        <v>34</v>
      </c>
      <c r="E64" s="21">
        <v>434</v>
      </c>
      <c r="F64" s="21">
        <f t="shared" si="0"/>
        <v>35588</v>
      </c>
    </row>
    <row r="65" spans="1:6" ht="30" x14ac:dyDescent="0.25">
      <c r="A65" s="21" t="s">
        <v>1031</v>
      </c>
      <c r="B65" s="21" t="s">
        <v>1032</v>
      </c>
      <c r="C65" s="21">
        <v>2</v>
      </c>
      <c r="D65" s="21" t="s">
        <v>34</v>
      </c>
      <c r="E65" s="21">
        <v>1097.0999999999999</v>
      </c>
      <c r="F65" s="21">
        <f t="shared" si="0"/>
        <v>2194.1999999999998</v>
      </c>
    </row>
    <row r="66" spans="1:6" ht="30" x14ac:dyDescent="0.25">
      <c r="A66" s="21" t="s">
        <v>1033</v>
      </c>
      <c r="B66" s="21" t="s">
        <v>1034</v>
      </c>
      <c r="C66" s="21">
        <v>49</v>
      </c>
      <c r="D66" s="21" t="s">
        <v>34</v>
      </c>
      <c r="E66" s="21">
        <v>136</v>
      </c>
      <c r="F66" s="21">
        <f t="shared" si="0"/>
        <v>6664</v>
      </c>
    </row>
    <row r="67" spans="1:6" ht="30" x14ac:dyDescent="0.25">
      <c r="A67" s="21" t="s">
        <v>1035</v>
      </c>
      <c r="B67" s="21" t="s">
        <v>1036</v>
      </c>
      <c r="C67" s="21">
        <v>106</v>
      </c>
      <c r="D67" s="21" t="s">
        <v>34</v>
      </c>
      <c r="E67" s="21">
        <v>64</v>
      </c>
      <c r="F67" s="21">
        <f t="shared" si="0"/>
        <v>6784</v>
      </c>
    </row>
    <row r="68" spans="1:6" ht="30" x14ac:dyDescent="0.25">
      <c r="A68" s="21" t="s">
        <v>1037</v>
      </c>
      <c r="B68" s="21" t="s">
        <v>1038</v>
      </c>
      <c r="C68" s="21">
        <f>65+55</f>
        <v>120</v>
      </c>
      <c r="D68" s="21" t="s">
        <v>34</v>
      </c>
      <c r="E68" s="21">
        <v>59</v>
      </c>
      <c r="F68" s="21">
        <f t="shared" si="0"/>
        <v>7080</v>
      </c>
    </row>
    <row r="69" spans="1:6" ht="30" x14ac:dyDescent="0.25">
      <c r="A69" s="21" t="s">
        <v>1039</v>
      </c>
      <c r="B69" s="21" t="s">
        <v>1040</v>
      </c>
      <c r="C69" s="21">
        <v>352</v>
      </c>
      <c r="D69" s="21" t="s">
        <v>34</v>
      </c>
      <c r="E69" s="21">
        <v>2010</v>
      </c>
      <c r="F69" s="21">
        <f t="shared" si="0"/>
        <v>707520</v>
      </c>
    </row>
    <row r="70" spans="1:6" ht="30" x14ac:dyDescent="0.25">
      <c r="A70" s="21" t="s">
        <v>1041</v>
      </c>
      <c r="B70" s="21" t="s">
        <v>1042</v>
      </c>
      <c r="C70" s="21">
        <v>200</v>
      </c>
      <c r="D70" s="21" t="s">
        <v>34</v>
      </c>
      <c r="E70" s="21">
        <v>1115.0999999999999</v>
      </c>
      <c r="F70" s="21">
        <f t="shared" si="0"/>
        <v>223019.99999999997</v>
      </c>
    </row>
    <row r="71" spans="1:6" ht="30" x14ac:dyDescent="0.25">
      <c r="A71" s="21" t="s">
        <v>1043</v>
      </c>
      <c r="B71" s="21" t="s">
        <v>1044</v>
      </c>
      <c r="C71" s="21">
        <v>50</v>
      </c>
      <c r="D71" s="21" t="s">
        <v>34</v>
      </c>
      <c r="E71" s="21">
        <v>230</v>
      </c>
      <c r="F71" s="21">
        <f t="shared" si="0"/>
        <v>11500</v>
      </c>
    </row>
    <row r="72" spans="1:6" ht="30" x14ac:dyDescent="0.25">
      <c r="A72" s="21" t="s">
        <v>1045</v>
      </c>
      <c r="B72" s="21" t="s">
        <v>1046</v>
      </c>
      <c r="C72" s="21">
        <f>128+58</f>
        <v>186</v>
      </c>
      <c r="D72" s="21" t="s">
        <v>34</v>
      </c>
      <c r="E72" s="21">
        <v>120</v>
      </c>
      <c r="F72" s="21">
        <f t="shared" si="0"/>
        <v>22320</v>
      </c>
    </row>
    <row r="73" spans="1:6" ht="30" x14ac:dyDescent="0.25">
      <c r="A73" s="21" t="s">
        <v>1047</v>
      </c>
      <c r="B73" s="21" t="s">
        <v>1048</v>
      </c>
      <c r="C73" s="21">
        <f>175+15</f>
        <v>190</v>
      </c>
      <c r="D73" s="21" t="s">
        <v>34</v>
      </c>
      <c r="E73" s="21">
        <v>90</v>
      </c>
      <c r="F73" s="21">
        <f t="shared" ref="F73:F136" si="1">C73*E73</f>
        <v>17100</v>
      </c>
    </row>
    <row r="74" spans="1:6" ht="30" x14ac:dyDescent="0.25">
      <c r="A74" s="21" t="s">
        <v>1049</v>
      </c>
      <c r="B74" s="21" t="s">
        <v>1050</v>
      </c>
      <c r="C74" s="21">
        <v>27</v>
      </c>
      <c r="D74" s="21" t="s">
        <v>34</v>
      </c>
      <c r="E74" s="21">
        <v>90</v>
      </c>
      <c r="F74" s="21">
        <f t="shared" si="1"/>
        <v>2430</v>
      </c>
    </row>
    <row r="75" spans="1:6" ht="30" x14ac:dyDescent="0.25">
      <c r="A75" s="21" t="s">
        <v>1051</v>
      </c>
      <c r="B75" s="21" t="s">
        <v>1052</v>
      </c>
      <c r="C75" s="21">
        <v>17</v>
      </c>
      <c r="D75" s="21" t="s">
        <v>34</v>
      </c>
      <c r="E75" s="21">
        <v>10.78</v>
      </c>
      <c r="F75" s="21">
        <f t="shared" si="1"/>
        <v>183.26</v>
      </c>
    </row>
    <row r="76" spans="1:6" ht="30" x14ac:dyDescent="0.25">
      <c r="A76" s="21" t="s">
        <v>1053</v>
      </c>
      <c r="B76" s="21" t="s">
        <v>1054</v>
      </c>
      <c r="C76" s="21">
        <v>70</v>
      </c>
      <c r="D76" s="21" t="s">
        <v>34</v>
      </c>
      <c r="E76" s="21">
        <v>63.92</v>
      </c>
      <c r="F76" s="21">
        <f t="shared" si="1"/>
        <v>4474.4000000000005</v>
      </c>
    </row>
    <row r="77" spans="1:6" x14ac:dyDescent="0.25">
      <c r="A77" s="21" t="s">
        <v>1055</v>
      </c>
      <c r="B77" s="21" t="s">
        <v>1056</v>
      </c>
      <c r="C77" s="21">
        <v>116</v>
      </c>
      <c r="D77" s="21" t="s">
        <v>1057</v>
      </c>
      <c r="E77" s="21">
        <v>402.8</v>
      </c>
      <c r="F77" s="21">
        <f t="shared" si="1"/>
        <v>46724.800000000003</v>
      </c>
    </row>
    <row r="78" spans="1:6" ht="30" x14ac:dyDescent="0.25">
      <c r="A78" s="21" t="s">
        <v>1058</v>
      </c>
      <c r="B78" s="21" t="s">
        <v>1059</v>
      </c>
      <c r="C78" s="21">
        <f>248+133</f>
        <v>381</v>
      </c>
      <c r="D78" s="21" t="s">
        <v>34</v>
      </c>
      <c r="E78" s="21">
        <v>140</v>
      </c>
      <c r="F78" s="21">
        <f t="shared" si="1"/>
        <v>53340</v>
      </c>
    </row>
    <row r="79" spans="1:6" ht="30" x14ac:dyDescent="0.25">
      <c r="A79" s="21" t="s">
        <v>1060</v>
      </c>
      <c r="B79" s="21" t="s">
        <v>1061</v>
      </c>
      <c r="C79" s="21">
        <f>175+28</f>
        <v>203</v>
      </c>
      <c r="D79" s="21" t="s">
        <v>34</v>
      </c>
      <c r="E79" s="21">
        <v>43.2</v>
      </c>
      <c r="F79" s="21">
        <f t="shared" si="1"/>
        <v>8769.6</v>
      </c>
    </row>
    <row r="80" spans="1:6" ht="30" x14ac:dyDescent="0.25">
      <c r="A80" s="21" t="s">
        <v>1062</v>
      </c>
      <c r="B80" s="21" t="s">
        <v>1063</v>
      </c>
      <c r="C80" s="21">
        <v>269</v>
      </c>
      <c r="D80" s="21" t="s">
        <v>530</v>
      </c>
      <c r="E80" s="21">
        <v>220</v>
      </c>
      <c r="F80" s="21">
        <f t="shared" si="1"/>
        <v>59180</v>
      </c>
    </row>
    <row r="81" spans="1:6" ht="30" x14ac:dyDescent="0.25">
      <c r="A81" s="21" t="s">
        <v>1064</v>
      </c>
      <c r="B81" s="21" t="s">
        <v>1065</v>
      </c>
      <c r="C81" s="21">
        <v>13</v>
      </c>
      <c r="D81" s="21" t="s">
        <v>530</v>
      </c>
      <c r="E81" s="21">
        <v>250.7</v>
      </c>
      <c r="F81" s="21">
        <f t="shared" si="1"/>
        <v>3259.1</v>
      </c>
    </row>
    <row r="82" spans="1:6" ht="30" x14ac:dyDescent="0.25">
      <c r="A82" s="21" t="s">
        <v>1066</v>
      </c>
      <c r="B82" s="21" t="s">
        <v>1067</v>
      </c>
      <c r="C82" s="21">
        <v>30</v>
      </c>
      <c r="D82" s="21" t="s">
        <v>34</v>
      </c>
      <c r="E82" s="21">
        <v>90</v>
      </c>
      <c r="F82" s="21">
        <f t="shared" si="1"/>
        <v>2700</v>
      </c>
    </row>
    <row r="83" spans="1:6" ht="30" x14ac:dyDescent="0.25">
      <c r="A83" s="21" t="s">
        <v>1068</v>
      </c>
      <c r="B83" s="21" t="s">
        <v>1069</v>
      </c>
      <c r="C83" s="21">
        <v>1</v>
      </c>
      <c r="D83" s="21" t="s">
        <v>34</v>
      </c>
      <c r="E83" s="21">
        <v>3300</v>
      </c>
      <c r="F83" s="21">
        <f t="shared" si="1"/>
        <v>3300</v>
      </c>
    </row>
    <row r="84" spans="1:6" ht="30" x14ac:dyDescent="0.25">
      <c r="A84" s="21" t="s">
        <v>1070</v>
      </c>
      <c r="B84" s="21" t="s">
        <v>1071</v>
      </c>
      <c r="C84" s="21">
        <v>50</v>
      </c>
      <c r="D84" s="21" t="s">
        <v>530</v>
      </c>
      <c r="E84" s="21">
        <v>828</v>
      </c>
      <c r="F84" s="21">
        <f t="shared" si="1"/>
        <v>41400</v>
      </c>
    </row>
    <row r="85" spans="1:6" ht="30" x14ac:dyDescent="0.25">
      <c r="A85" s="21" t="s">
        <v>1072</v>
      </c>
      <c r="B85" s="21" t="s">
        <v>1073</v>
      </c>
      <c r="C85" s="21">
        <v>185</v>
      </c>
      <c r="D85" s="21" t="s">
        <v>34</v>
      </c>
      <c r="E85" s="21">
        <v>2254</v>
      </c>
      <c r="F85" s="21">
        <f t="shared" si="1"/>
        <v>416990</v>
      </c>
    </row>
    <row r="86" spans="1:6" ht="30" x14ac:dyDescent="0.25">
      <c r="A86" s="21" t="s">
        <v>1074</v>
      </c>
      <c r="B86" s="21" t="s">
        <v>1075</v>
      </c>
      <c r="C86" s="21">
        <f>50+30</f>
        <v>80</v>
      </c>
      <c r="D86" s="21" t="s">
        <v>172</v>
      </c>
      <c r="E86" s="21">
        <v>905</v>
      </c>
      <c r="F86" s="21">
        <f t="shared" si="1"/>
        <v>72400</v>
      </c>
    </row>
    <row r="87" spans="1:6" ht="30" x14ac:dyDescent="0.25">
      <c r="A87" s="21" t="s">
        <v>1076</v>
      </c>
      <c r="B87" s="21" t="s">
        <v>1077</v>
      </c>
      <c r="C87" s="21">
        <v>60</v>
      </c>
      <c r="D87" s="21" t="s">
        <v>34</v>
      </c>
      <c r="E87" s="21">
        <v>902.28</v>
      </c>
      <c r="F87" s="21">
        <f t="shared" si="1"/>
        <v>54136.799999999996</v>
      </c>
    </row>
    <row r="88" spans="1:6" ht="30" x14ac:dyDescent="0.25">
      <c r="A88" s="21" t="s">
        <v>1078</v>
      </c>
      <c r="B88" s="21" t="s">
        <v>1079</v>
      </c>
      <c r="C88" s="21">
        <v>96</v>
      </c>
      <c r="D88" s="21" t="s">
        <v>34</v>
      </c>
      <c r="E88" s="21">
        <v>720</v>
      </c>
      <c r="F88" s="21">
        <f t="shared" si="1"/>
        <v>69120</v>
      </c>
    </row>
    <row r="89" spans="1:6" ht="30" x14ac:dyDescent="0.25">
      <c r="A89" s="21" t="s">
        <v>1080</v>
      </c>
      <c r="B89" s="21" t="s">
        <v>1081</v>
      </c>
      <c r="C89" s="21">
        <f>233+257</f>
        <v>490</v>
      </c>
      <c r="D89" s="21" t="s">
        <v>34</v>
      </c>
      <c r="E89" s="21">
        <v>1843.2</v>
      </c>
      <c r="F89" s="21">
        <f t="shared" si="1"/>
        <v>903168</v>
      </c>
    </row>
    <row r="90" spans="1:6" ht="30" x14ac:dyDescent="0.25">
      <c r="A90" s="21" t="s">
        <v>1082</v>
      </c>
      <c r="B90" s="21" t="s">
        <v>1083</v>
      </c>
      <c r="C90" s="21">
        <v>36</v>
      </c>
      <c r="D90" s="21" t="s">
        <v>34</v>
      </c>
      <c r="E90" s="21">
        <v>2339.9899999999998</v>
      </c>
      <c r="F90" s="21">
        <f t="shared" si="1"/>
        <v>84239.639999999985</v>
      </c>
    </row>
    <row r="91" spans="1:6" ht="30" x14ac:dyDescent="0.25">
      <c r="A91" s="21" t="s">
        <v>1084</v>
      </c>
      <c r="B91" s="21" t="s">
        <v>1085</v>
      </c>
      <c r="C91" s="21">
        <f>116+114</f>
        <v>230</v>
      </c>
      <c r="D91" s="21" t="s">
        <v>34</v>
      </c>
      <c r="E91" s="21">
        <v>980</v>
      </c>
      <c r="F91" s="21">
        <f t="shared" si="1"/>
        <v>225400</v>
      </c>
    </row>
    <row r="92" spans="1:6" ht="30" x14ac:dyDescent="0.25">
      <c r="A92" s="21" t="s">
        <v>1086</v>
      </c>
      <c r="B92" s="21" t="s">
        <v>1087</v>
      </c>
      <c r="C92" s="21">
        <v>101</v>
      </c>
      <c r="D92" s="21" t="s">
        <v>34</v>
      </c>
      <c r="E92" s="21">
        <v>2990.7</v>
      </c>
      <c r="F92" s="21">
        <f t="shared" si="1"/>
        <v>302060.69999999995</v>
      </c>
    </row>
    <row r="93" spans="1:6" ht="30" x14ac:dyDescent="0.25">
      <c r="A93" s="21" t="s">
        <v>1088</v>
      </c>
      <c r="B93" s="21" t="s">
        <v>1089</v>
      </c>
      <c r="C93" s="21">
        <v>4.3</v>
      </c>
      <c r="D93" s="21" t="s">
        <v>530</v>
      </c>
      <c r="E93" s="21">
        <v>465</v>
      </c>
      <c r="F93" s="21">
        <f t="shared" si="1"/>
        <v>1999.5</v>
      </c>
    </row>
    <row r="94" spans="1:6" ht="30" x14ac:dyDescent="0.25">
      <c r="A94" s="21" t="s">
        <v>1090</v>
      </c>
      <c r="B94" s="21" t="s">
        <v>1091</v>
      </c>
      <c r="C94" s="21">
        <v>61</v>
      </c>
      <c r="D94" s="21" t="s">
        <v>34</v>
      </c>
      <c r="E94" s="21">
        <v>88</v>
      </c>
      <c r="F94" s="21">
        <f t="shared" si="1"/>
        <v>5368</v>
      </c>
    </row>
    <row r="95" spans="1:6" ht="30" x14ac:dyDescent="0.25">
      <c r="A95" s="21" t="s">
        <v>1092</v>
      </c>
      <c r="B95" s="21" t="s">
        <v>1093</v>
      </c>
      <c r="C95" s="21">
        <v>606</v>
      </c>
      <c r="D95" s="21" t="s">
        <v>327</v>
      </c>
      <c r="E95" s="21">
        <v>1</v>
      </c>
      <c r="F95" s="21">
        <f t="shared" si="1"/>
        <v>606</v>
      </c>
    </row>
    <row r="96" spans="1:6" ht="30" x14ac:dyDescent="0.25">
      <c r="A96" s="21" t="s">
        <v>1094</v>
      </c>
      <c r="B96" s="21" t="s">
        <v>1095</v>
      </c>
      <c r="C96" s="21">
        <v>500</v>
      </c>
      <c r="D96" s="21" t="s">
        <v>172</v>
      </c>
      <c r="E96" s="21">
        <v>1</v>
      </c>
      <c r="F96" s="21">
        <f t="shared" si="1"/>
        <v>500</v>
      </c>
    </row>
    <row r="97" spans="1:6" ht="30" x14ac:dyDescent="0.25">
      <c r="A97" s="21" t="s">
        <v>1096</v>
      </c>
      <c r="B97" s="21" t="s">
        <v>1097</v>
      </c>
      <c r="C97" s="21">
        <v>324</v>
      </c>
      <c r="D97" s="21" t="s">
        <v>172</v>
      </c>
      <c r="E97" s="21">
        <v>655.22</v>
      </c>
      <c r="F97" s="21">
        <f t="shared" si="1"/>
        <v>212291.28</v>
      </c>
    </row>
    <row r="98" spans="1:6" ht="30" x14ac:dyDescent="0.25">
      <c r="A98" s="21" t="s">
        <v>1098</v>
      </c>
      <c r="B98" s="21" t="s">
        <v>1099</v>
      </c>
      <c r="C98" s="21">
        <f>133+16</f>
        <v>149</v>
      </c>
      <c r="D98" s="21" t="s">
        <v>34</v>
      </c>
      <c r="E98" s="21">
        <v>112</v>
      </c>
      <c r="F98" s="21">
        <f t="shared" si="1"/>
        <v>16688</v>
      </c>
    </row>
    <row r="99" spans="1:6" ht="30" x14ac:dyDescent="0.25">
      <c r="A99" s="21" t="s">
        <v>1100</v>
      </c>
      <c r="B99" s="21" t="s">
        <v>1101</v>
      </c>
      <c r="C99" s="21">
        <f>125+18</f>
        <v>143</v>
      </c>
      <c r="D99" s="21" t="s">
        <v>34</v>
      </c>
      <c r="E99" s="21">
        <v>100.8</v>
      </c>
      <c r="F99" s="21">
        <f t="shared" si="1"/>
        <v>14414.4</v>
      </c>
    </row>
    <row r="100" spans="1:6" ht="30" x14ac:dyDescent="0.25">
      <c r="A100" s="21" t="s">
        <v>1102</v>
      </c>
      <c r="B100" s="21" t="s">
        <v>1103</v>
      </c>
      <c r="C100" s="21">
        <v>5</v>
      </c>
      <c r="D100" s="21" t="s">
        <v>34</v>
      </c>
      <c r="E100" s="21">
        <v>1398.9962</v>
      </c>
      <c r="F100" s="21">
        <f t="shared" si="1"/>
        <v>6994.9809999999998</v>
      </c>
    </row>
    <row r="101" spans="1:6" ht="30" x14ac:dyDescent="0.25">
      <c r="A101" s="21" t="s">
        <v>1104</v>
      </c>
      <c r="B101" s="21" t="s">
        <v>1105</v>
      </c>
      <c r="C101" s="21">
        <f>125+62</f>
        <v>187</v>
      </c>
      <c r="D101" s="21" t="s">
        <v>34</v>
      </c>
      <c r="E101" s="21">
        <v>340</v>
      </c>
      <c r="F101" s="21">
        <f t="shared" si="1"/>
        <v>63580</v>
      </c>
    </row>
    <row r="102" spans="1:6" ht="30" x14ac:dyDescent="0.25">
      <c r="A102" s="21" t="s">
        <v>874</v>
      </c>
      <c r="B102" s="21" t="s">
        <v>875</v>
      </c>
      <c r="C102" s="21">
        <v>40</v>
      </c>
      <c r="D102" s="21" t="s">
        <v>530</v>
      </c>
      <c r="E102" s="21">
        <v>379.96</v>
      </c>
      <c r="F102" s="21">
        <f t="shared" si="1"/>
        <v>15198.4</v>
      </c>
    </row>
    <row r="103" spans="1:6" ht="30" x14ac:dyDescent="0.25">
      <c r="A103" s="21" t="s">
        <v>1106</v>
      </c>
      <c r="B103" s="21" t="s">
        <v>1107</v>
      </c>
      <c r="C103" s="21">
        <v>110</v>
      </c>
      <c r="D103" s="21" t="s">
        <v>34</v>
      </c>
      <c r="E103" s="21">
        <v>1</v>
      </c>
      <c r="F103" s="21">
        <f t="shared" si="1"/>
        <v>110</v>
      </c>
    </row>
    <row r="104" spans="1:6" ht="30" x14ac:dyDescent="0.25">
      <c r="A104" s="21" t="s">
        <v>1108</v>
      </c>
      <c r="B104" s="21" t="s">
        <v>1109</v>
      </c>
      <c r="C104" s="21">
        <v>140</v>
      </c>
      <c r="D104" s="21" t="s">
        <v>34</v>
      </c>
      <c r="E104" s="21">
        <v>22.9</v>
      </c>
      <c r="F104" s="21">
        <f t="shared" si="1"/>
        <v>3206</v>
      </c>
    </row>
    <row r="105" spans="1:6" ht="30" x14ac:dyDescent="0.25">
      <c r="A105" s="21" t="s">
        <v>1110</v>
      </c>
      <c r="B105" s="21" t="s">
        <v>1111</v>
      </c>
      <c r="C105" s="21">
        <v>5</v>
      </c>
      <c r="D105" s="21" t="s">
        <v>34</v>
      </c>
      <c r="E105" s="21">
        <v>841.8</v>
      </c>
      <c r="F105" s="21">
        <f t="shared" si="1"/>
        <v>4209</v>
      </c>
    </row>
    <row r="106" spans="1:6" ht="30" x14ac:dyDescent="0.25">
      <c r="A106" s="21" t="s">
        <v>1112</v>
      </c>
      <c r="B106" s="21" t="s">
        <v>1113</v>
      </c>
      <c r="C106" s="21">
        <f>225+99</f>
        <v>324</v>
      </c>
      <c r="D106" s="21" t="s">
        <v>34</v>
      </c>
      <c r="E106" s="21">
        <v>500</v>
      </c>
      <c r="F106" s="21">
        <f t="shared" si="1"/>
        <v>162000</v>
      </c>
    </row>
    <row r="107" spans="1:6" ht="30" x14ac:dyDescent="0.25">
      <c r="A107" s="21" t="s">
        <v>1114</v>
      </c>
      <c r="B107" s="21" t="s">
        <v>1115</v>
      </c>
      <c r="C107" s="21">
        <v>195</v>
      </c>
      <c r="D107" s="21" t="s">
        <v>34</v>
      </c>
      <c r="E107" s="21">
        <v>100.8</v>
      </c>
      <c r="F107" s="21">
        <f t="shared" si="1"/>
        <v>19656</v>
      </c>
    </row>
    <row r="108" spans="1:6" ht="30" x14ac:dyDescent="0.25">
      <c r="A108" s="21" t="s">
        <v>1116</v>
      </c>
      <c r="B108" s="21" t="s">
        <v>1117</v>
      </c>
      <c r="C108" s="21">
        <v>2</v>
      </c>
      <c r="D108" s="21" t="s">
        <v>1118</v>
      </c>
      <c r="E108" s="21">
        <v>5300</v>
      </c>
      <c r="F108" s="21">
        <f t="shared" si="1"/>
        <v>10600</v>
      </c>
    </row>
    <row r="109" spans="1:6" ht="30" x14ac:dyDescent="0.25">
      <c r="A109" s="21" t="s">
        <v>1119</v>
      </c>
      <c r="B109" s="21" t="s">
        <v>1120</v>
      </c>
      <c r="C109" s="21">
        <v>1</v>
      </c>
      <c r="D109" s="21" t="s">
        <v>34</v>
      </c>
      <c r="E109" s="21">
        <v>6300</v>
      </c>
      <c r="F109" s="21">
        <f t="shared" si="1"/>
        <v>6300</v>
      </c>
    </row>
    <row r="110" spans="1:6" ht="30" x14ac:dyDescent="0.25">
      <c r="A110" s="21" t="s">
        <v>1121</v>
      </c>
      <c r="B110" s="21" t="s">
        <v>1122</v>
      </c>
      <c r="C110" s="21">
        <f>37+24</f>
        <v>61</v>
      </c>
      <c r="D110" s="21" t="s">
        <v>34</v>
      </c>
      <c r="E110" s="21">
        <v>368</v>
      </c>
      <c r="F110" s="21">
        <f t="shared" si="1"/>
        <v>22448</v>
      </c>
    </row>
    <row r="111" spans="1:6" ht="30" x14ac:dyDescent="0.25">
      <c r="A111" s="21" t="s">
        <v>1123</v>
      </c>
      <c r="B111" s="21" t="s">
        <v>1124</v>
      </c>
      <c r="C111" s="21">
        <v>165</v>
      </c>
      <c r="D111" s="21" t="s">
        <v>34</v>
      </c>
      <c r="E111" s="21">
        <v>48</v>
      </c>
      <c r="F111" s="21">
        <f t="shared" si="1"/>
        <v>7920</v>
      </c>
    </row>
    <row r="112" spans="1:6" ht="30" x14ac:dyDescent="0.25">
      <c r="A112" s="21" t="s">
        <v>1125</v>
      </c>
      <c r="B112" s="21" t="s">
        <v>1126</v>
      </c>
      <c r="C112" s="21">
        <f>88+230</f>
        <v>318</v>
      </c>
      <c r="D112" s="21" t="s">
        <v>34</v>
      </c>
      <c r="E112" s="21">
        <v>110</v>
      </c>
      <c r="F112" s="21">
        <f t="shared" si="1"/>
        <v>34980</v>
      </c>
    </row>
    <row r="113" spans="1:6" ht="30" x14ac:dyDescent="0.25">
      <c r="A113" s="21" t="s">
        <v>1127</v>
      </c>
      <c r="B113" s="21" t="s">
        <v>1128</v>
      </c>
      <c r="C113" s="21">
        <f>88+4</f>
        <v>92</v>
      </c>
      <c r="D113" s="21" t="s">
        <v>34</v>
      </c>
      <c r="E113" s="21">
        <v>97</v>
      </c>
      <c r="F113" s="21">
        <f t="shared" si="1"/>
        <v>8924</v>
      </c>
    </row>
    <row r="114" spans="1:6" ht="30" x14ac:dyDescent="0.25">
      <c r="A114" s="21" t="s">
        <v>1129</v>
      </c>
      <c r="B114" s="21" t="s">
        <v>1130</v>
      </c>
      <c r="C114" s="21">
        <f>75+19</f>
        <v>94</v>
      </c>
      <c r="D114" s="21" t="s">
        <v>34</v>
      </c>
      <c r="E114" s="21">
        <v>675</v>
      </c>
      <c r="F114" s="21">
        <f t="shared" si="1"/>
        <v>63450</v>
      </c>
    </row>
    <row r="115" spans="1:6" ht="30" x14ac:dyDescent="0.25">
      <c r="A115" s="21" t="s">
        <v>1131</v>
      </c>
      <c r="B115" s="21" t="s">
        <v>1132</v>
      </c>
      <c r="C115" s="21">
        <v>100</v>
      </c>
      <c r="D115" s="21" t="s">
        <v>34</v>
      </c>
      <c r="E115" s="21">
        <v>112.01</v>
      </c>
      <c r="F115" s="21">
        <f t="shared" si="1"/>
        <v>11201</v>
      </c>
    </row>
    <row r="116" spans="1:6" ht="30" x14ac:dyDescent="0.25">
      <c r="A116" s="21" t="s">
        <v>1133</v>
      </c>
      <c r="B116" s="21" t="s">
        <v>1134</v>
      </c>
      <c r="C116" s="21">
        <v>7</v>
      </c>
      <c r="D116" s="21" t="s">
        <v>34</v>
      </c>
      <c r="E116" s="21">
        <v>2750.7</v>
      </c>
      <c r="F116" s="21">
        <f t="shared" si="1"/>
        <v>19254.899999999998</v>
      </c>
    </row>
    <row r="117" spans="1:6" ht="30" x14ac:dyDescent="0.25">
      <c r="A117" s="21" t="s">
        <v>1135</v>
      </c>
      <c r="B117" s="21" t="s">
        <v>1136</v>
      </c>
      <c r="C117" s="21">
        <f>275+225</f>
        <v>500</v>
      </c>
      <c r="D117" s="21" t="s">
        <v>34</v>
      </c>
      <c r="E117" s="21">
        <v>980</v>
      </c>
      <c r="F117" s="21">
        <f t="shared" si="1"/>
        <v>490000</v>
      </c>
    </row>
    <row r="118" spans="1:6" ht="30" x14ac:dyDescent="0.25">
      <c r="A118" s="21" t="s">
        <v>1137</v>
      </c>
      <c r="B118" s="21" t="s">
        <v>1138</v>
      </c>
      <c r="C118" s="21">
        <v>18</v>
      </c>
      <c r="D118" s="21" t="s">
        <v>34</v>
      </c>
      <c r="E118" s="21">
        <v>25.2</v>
      </c>
      <c r="F118" s="21">
        <f t="shared" si="1"/>
        <v>453.59999999999997</v>
      </c>
    </row>
    <row r="119" spans="1:6" ht="30" x14ac:dyDescent="0.25">
      <c r="A119" s="21" t="s">
        <v>1139</v>
      </c>
      <c r="B119" s="21" t="s">
        <v>1140</v>
      </c>
      <c r="C119" s="21">
        <f>125+69</f>
        <v>194</v>
      </c>
      <c r="D119" s="21" t="s">
        <v>34</v>
      </c>
      <c r="E119" s="21">
        <v>64</v>
      </c>
      <c r="F119" s="21">
        <f t="shared" si="1"/>
        <v>12416</v>
      </c>
    </row>
    <row r="120" spans="1:6" ht="30" x14ac:dyDescent="0.25">
      <c r="A120" s="21" t="s">
        <v>1141</v>
      </c>
      <c r="B120" s="21" t="s">
        <v>1142</v>
      </c>
      <c r="C120" s="21">
        <v>83</v>
      </c>
      <c r="D120" s="21" t="s">
        <v>34</v>
      </c>
      <c r="E120" s="21">
        <v>8.3661999999999992</v>
      </c>
      <c r="F120" s="21">
        <f t="shared" si="1"/>
        <v>694.39459999999997</v>
      </c>
    </row>
    <row r="121" spans="1:6" ht="30" x14ac:dyDescent="0.25">
      <c r="A121" s="21" t="s">
        <v>1143</v>
      </c>
      <c r="B121" s="21" t="s">
        <v>1144</v>
      </c>
      <c r="C121" s="21">
        <v>75</v>
      </c>
      <c r="D121" s="21" t="s">
        <v>34</v>
      </c>
      <c r="E121" s="21">
        <v>8.3661999999999992</v>
      </c>
      <c r="F121" s="21">
        <f t="shared" si="1"/>
        <v>627.46499999999992</v>
      </c>
    </row>
    <row r="122" spans="1:6" ht="30" x14ac:dyDescent="0.25">
      <c r="A122" s="21" t="s">
        <v>1145</v>
      </c>
      <c r="B122" s="21" t="s">
        <v>1146</v>
      </c>
      <c r="C122" s="21">
        <v>90</v>
      </c>
      <c r="D122" s="21" t="s">
        <v>34</v>
      </c>
      <c r="E122" s="21">
        <v>1</v>
      </c>
      <c r="F122" s="21">
        <f t="shared" si="1"/>
        <v>90</v>
      </c>
    </row>
    <row r="123" spans="1:6" ht="30" x14ac:dyDescent="0.25">
      <c r="A123" s="21" t="s">
        <v>1147</v>
      </c>
      <c r="B123" s="21" t="s">
        <v>1148</v>
      </c>
      <c r="C123" s="21">
        <v>8</v>
      </c>
      <c r="D123" s="21" t="s">
        <v>34</v>
      </c>
      <c r="E123" s="21">
        <v>74.930000000000007</v>
      </c>
      <c r="F123" s="21">
        <f t="shared" si="1"/>
        <v>599.44000000000005</v>
      </c>
    </row>
    <row r="124" spans="1:6" ht="30" x14ac:dyDescent="0.25">
      <c r="A124" s="21" t="s">
        <v>1149</v>
      </c>
      <c r="B124" s="21" t="s">
        <v>1150</v>
      </c>
      <c r="C124" s="21">
        <v>28</v>
      </c>
      <c r="D124" s="21" t="s">
        <v>70</v>
      </c>
      <c r="E124" s="21">
        <v>1</v>
      </c>
      <c r="F124" s="21">
        <f t="shared" si="1"/>
        <v>28</v>
      </c>
    </row>
    <row r="125" spans="1:6" ht="30" x14ac:dyDescent="0.25">
      <c r="A125" s="21" t="s">
        <v>1151</v>
      </c>
      <c r="B125" s="21" t="s">
        <v>1152</v>
      </c>
      <c r="C125" s="21">
        <v>1380</v>
      </c>
      <c r="D125" s="21" t="s">
        <v>940</v>
      </c>
      <c r="E125" s="21">
        <v>135.69999999999999</v>
      </c>
      <c r="F125" s="21">
        <f t="shared" si="1"/>
        <v>187265.99999999997</v>
      </c>
    </row>
    <row r="126" spans="1:6" ht="30" x14ac:dyDescent="0.25">
      <c r="A126" s="21" t="s">
        <v>1153</v>
      </c>
      <c r="B126" s="21" t="s">
        <v>1154</v>
      </c>
      <c r="C126" s="21">
        <v>4300</v>
      </c>
      <c r="D126" s="21" t="s">
        <v>34</v>
      </c>
      <c r="E126" s="21">
        <v>17.440000000000001</v>
      </c>
      <c r="F126" s="21">
        <f t="shared" si="1"/>
        <v>74992</v>
      </c>
    </row>
    <row r="127" spans="1:6" ht="30" x14ac:dyDescent="0.25">
      <c r="A127" s="21" t="s">
        <v>1155</v>
      </c>
      <c r="B127" s="21" t="s">
        <v>1156</v>
      </c>
      <c r="C127" s="21">
        <v>9</v>
      </c>
      <c r="D127" s="21" t="s">
        <v>34</v>
      </c>
      <c r="E127" s="21">
        <v>4631.9956000000002</v>
      </c>
      <c r="F127" s="21">
        <f t="shared" si="1"/>
        <v>41687.960400000004</v>
      </c>
    </row>
    <row r="128" spans="1:6" ht="30" x14ac:dyDescent="0.25">
      <c r="A128" s="21" t="s">
        <v>1157</v>
      </c>
      <c r="B128" s="21" t="s">
        <v>1158</v>
      </c>
      <c r="C128" s="21">
        <v>15</v>
      </c>
      <c r="D128" s="21" t="s">
        <v>34</v>
      </c>
      <c r="E128" s="21">
        <v>690</v>
      </c>
      <c r="F128" s="21">
        <f t="shared" si="1"/>
        <v>10350</v>
      </c>
    </row>
    <row r="129" spans="1:6" ht="30" x14ac:dyDescent="0.25">
      <c r="A129" s="21" t="s">
        <v>1159</v>
      </c>
      <c r="B129" s="21" t="s">
        <v>1160</v>
      </c>
      <c r="C129" s="21">
        <v>2</v>
      </c>
      <c r="D129" s="21" t="s">
        <v>34</v>
      </c>
      <c r="E129" s="21">
        <v>520.6</v>
      </c>
      <c r="F129" s="21">
        <f t="shared" si="1"/>
        <v>1041.2</v>
      </c>
    </row>
    <row r="130" spans="1:6" ht="30" x14ac:dyDescent="0.25">
      <c r="A130" s="21" t="s">
        <v>1161</v>
      </c>
      <c r="B130" s="21" t="s">
        <v>1162</v>
      </c>
      <c r="C130" s="21">
        <v>4</v>
      </c>
      <c r="D130" s="21" t="s">
        <v>34</v>
      </c>
      <c r="E130" s="21">
        <v>670</v>
      </c>
      <c r="F130" s="21">
        <f t="shared" si="1"/>
        <v>2680</v>
      </c>
    </row>
    <row r="131" spans="1:6" ht="30" x14ac:dyDescent="0.25">
      <c r="A131" s="21" t="s">
        <v>1163</v>
      </c>
      <c r="B131" s="21" t="s">
        <v>1164</v>
      </c>
      <c r="C131" s="21">
        <v>1</v>
      </c>
      <c r="D131" s="21" t="s">
        <v>34</v>
      </c>
      <c r="E131" s="21">
        <v>0.28999999999999998</v>
      </c>
      <c r="F131" s="21">
        <f t="shared" si="1"/>
        <v>0.28999999999999998</v>
      </c>
    </row>
    <row r="132" spans="1:6" ht="30" x14ac:dyDescent="0.25">
      <c r="A132" s="21" t="s">
        <v>1165</v>
      </c>
      <c r="B132" s="21" t="s">
        <v>1166</v>
      </c>
      <c r="C132" s="21">
        <v>1</v>
      </c>
      <c r="D132" s="21" t="s">
        <v>172</v>
      </c>
      <c r="E132" s="21">
        <v>2413</v>
      </c>
      <c r="F132" s="21">
        <f t="shared" si="1"/>
        <v>2413</v>
      </c>
    </row>
    <row r="133" spans="1:6" ht="30" x14ac:dyDescent="0.25">
      <c r="A133" s="21" t="s">
        <v>1167</v>
      </c>
      <c r="B133" s="21" t="s">
        <v>1168</v>
      </c>
      <c r="C133" s="21">
        <f>25+30</f>
        <v>55</v>
      </c>
      <c r="D133" s="21" t="s">
        <v>34</v>
      </c>
      <c r="E133" s="21">
        <v>405</v>
      </c>
      <c r="F133" s="21">
        <f t="shared" si="1"/>
        <v>22275</v>
      </c>
    </row>
    <row r="134" spans="1:6" ht="30" x14ac:dyDescent="0.25">
      <c r="A134" s="21" t="s">
        <v>1169</v>
      </c>
      <c r="B134" s="21" t="s">
        <v>1170</v>
      </c>
      <c r="C134" s="21">
        <v>1</v>
      </c>
      <c r="D134" s="21" t="s">
        <v>34</v>
      </c>
      <c r="E134" s="21">
        <v>2600</v>
      </c>
      <c r="F134" s="21">
        <f t="shared" si="1"/>
        <v>2600</v>
      </c>
    </row>
    <row r="135" spans="1:6" ht="30" x14ac:dyDescent="0.25">
      <c r="A135" s="21" t="s">
        <v>1171</v>
      </c>
      <c r="B135" s="21" t="s">
        <v>1172</v>
      </c>
      <c r="C135" s="21">
        <v>168</v>
      </c>
      <c r="D135" s="21" t="s">
        <v>940</v>
      </c>
      <c r="E135" s="21">
        <v>967.77</v>
      </c>
      <c r="F135" s="21">
        <f t="shared" si="1"/>
        <v>162585.35999999999</v>
      </c>
    </row>
    <row r="136" spans="1:6" ht="30" x14ac:dyDescent="0.25">
      <c r="A136" s="21" t="s">
        <v>1173</v>
      </c>
      <c r="B136" s="21" t="s">
        <v>1174</v>
      </c>
      <c r="C136" s="21">
        <v>73</v>
      </c>
      <c r="D136" s="21" t="s">
        <v>940</v>
      </c>
      <c r="E136" s="21">
        <v>2.1</v>
      </c>
      <c r="F136" s="21">
        <f t="shared" si="1"/>
        <v>153.30000000000001</v>
      </c>
    </row>
    <row r="137" spans="1:6" ht="30" x14ac:dyDescent="0.25">
      <c r="A137" s="21" t="s">
        <v>1175</v>
      </c>
      <c r="B137" s="21" t="s">
        <v>1176</v>
      </c>
      <c r="C137" s="21">
        <v>3800</v>
      </c>
      <c r="D137" s="21" t="s">
        <v>34</v>
      </c>
      <c r="E137" s="21">
        <v>0.44</v>
      </c>
      <c r="F137" s="21">
        <f t="shared" ref="F137:F177" si="2">C137*E137</f>
        <v>1672</v>
      </c>
    </row>
    <row r="138" spans="1:6" ht="30" x14ac:dyDescent="0.25">
      <c r="A138" s="21" t="s">
        <v>1177</v>
      </c>
      <c r="B138" s="21" t="s">
        <v>1178</v>
      </c>
      <c r="C138" s="21">
        <v>25</v>
      </c>
      <c r="D138" s="21" t="s">
        <v>34</v>
      </c>
      <c r="E138" s="21">
        <v>900</v>
      </c>
      <c r="F138" s="21">
        <f t="shared" si="2"/>
        <v>22500</v>
      </c>
    </row>
    <row r="139" spans="1:6" ht="30" x14ac:dyDescent="0.25">
      <c r="A139" s="21" t="s">
        <v>1179</v>
      </c>
      <c r="B139" s="21" t="s">
        <v>1180</v>
      </c>
      <c r="C139" s="21">
        <v>30</v>
      </c>
      <c r="D139" s="21" t="s">
        <v>940</v>
      </c>
      <c r="E139" s="21">
        <v>2500</v>
      </c>
      <c r="F139" s="21">
        <f t="shared" si="2"/>
        <v>75000</v>
      </c>
    </row>
    <row r="140" spans="1:6" ht="30" x14ac:dyDescent="0.25">
      <c r="A140" s="21" t="s">
        <v>1181</v>
      </c>
      <c r="B140" s="21" t="s">
        <v>1182</v>
      </c>
      <c r="C140" s="21">
        <v>5</v>
      </c>
      <c r="D140" s="21" t="s">
        <v>34</v>
      </c>
      <c r="E140" s="21">
        <v>3499.998</v>
      </c>
      <c r="F140" s="21">
        <f t="shared" si="2"/>
        <v>17499.990000000002</v>
      </c>
    </row>
    <row r="141" spans="1:6" ht="30" x14ac:dyDescent="0.25">
      <c r="A141" s="21" t="s">
        <v>1183</v>
      </c>
      <c r="B141" s="21" t="s">
        <v>1184</v>
      </c>
      <c r="C141" s="21">
        <f>133+98</f>
        <v>231</v>
      </c>
      <c r="D141" s="21" t="s">
        <v>34</v>
      </c>
      <c r="E141" s="21">
        <v>82</v>
      </c>
      <c r="F141" s="21">
        <f t="shared" si="2"/>
        <v>18942</v>
      </c>
    </row>
    <row r="142" spans="1:6" ht="30" x14ac:dyDescent="0.25">
      <c r="A142" s="21" t="s">
        <v>1185</v>
      </c>
      <c r="B142" s="21" t="s">
        <v>1186</v>
      </c>
      <c r="C142" s="21">
        <f>178+381</f>
        <v>559</v>
      </c>
      <c r="D142" s="21" t="s">
        <v>34</v>
      </c>
      <c r="E142" s="21">
        <v>27</v>
      </c>
      <c r="F142" s="21">
        <f t="shared" si="2"/>
        <v>15093</v>
      </c>
    </row>
    <row r="143" spans="1:6" ht="30" x14ac:dyDescent="0.25">
      <c r="A143" s="21" t="s">
        <v>1187</v>
      </c>
      <c r="B143" s="21" t="s">
        <v>1188</v>
      </c>
      <c r="C143" s="21">
        <v>5</v>
      </c>
      <c r="D143" s="21" t="s">
        <v>34</v>
      </c>
      <c r="E143" s="21">
        <v>6136</v>
      </c>
      <c r="F143" s="21">
        <f t="shared" si="2"/>
        <v>30680</v>
      </c>
    </row>
    <row r="144" spans="1:6" ht="30" x14ac:dyDescent="0.25">
      <c r="A144" s="21" t="s">
        <v>1189</v>
      </c>
      <c r="B144" s="21" t="s">
        <v>1190</v>
      </c>
      <c r="C144" s="21">
        <f>75+96</f>
        <v>171</v>
      </c>
      <c r="D144" s="21" t="s">
        <v>34</v>
      </c>
      <c r="E144" s="21">
        <v>902</v>
      </c>
      <c r="F144" s="21">
        <f t="shared" si="2"/>
        <v>154242</v>
      </c>
    </row>
    <row r="145" spans="1:6" ht="30" x14ac:dyDescent="0.25">
      <c r="A145" s="21" t="s">
        <v>1191</v>
      </c>
      <c r="B145" s="21" t="s">
        <v>1192</v>
      </c>
      <c r="C145" s="21">
        <f>26+28</f>
        <v>54</v>
      </c>
      <c r="D145" s="21" t="s">
        <v>34</v>
      </c>
      <c r="E145" s="21">
        <v>570</v>
      </c>
      <c r="F145" s="21">
        <f t="shared" si="2"/>
        <v>30780</v>
      </c>
    </row>
    <row r="146" spans="1:6" ht="30" x14ac:dyDescent="0.25">
      <c r="A146" s="21" t="s">
        <v>1193</v>
      </c>
      <c r="B146" s="21" t="s">
        <v>1194</v>
      </c>
      <c r="C146" s="21">
        <v>133</v>
      </c>
      <c r="D146" s="21" t="s">
        <v>34</v>
      </c>
      <c r="E146" s="21">
        <v>906.24</v>
      </c>
      <c r="F146" s="21">
        <f t="shared" si="2"/>
        <v>120529.92</v>
      </c>
    </row>
    <row r="147" spans="1:6" ht="30" x14ac:dyDescent="0.25">
      <c r="A147" s="21" t="s">
        <v>1195</v>
      </c>
      <c r="B147" s="21" t="s">
        <v>1196</v>
      </c>
      <c r="C147" s="21">
        <f>50+48</f>
        <v>98</v>
      </c>
      <c r="D147" s="21" t="s">
        <v>1197</v>
      </c>
      <c r="E147" s="21">
        <v>830</v>
      </c>
      <c r="F147" s="21">
        <f t="shared" si="2"/>
        <v>81340</v>
      </c>
    </row>
    <row r="148" spans="1:6" ht="30" x14ac:dyDescent="0.25">
      <c r="A148" s="21" t="s">
        <v>1198</v>
      </c>
      <c r="B148" s="21" t="s">
        <v>1199</v>
      </c>
      <c r="C148" s="21">
        <v>2</v>
      </c>
      <c r="D148" s="21" t="s">
        <v>34</v>
      </c>
      <c r="E148" s="21">
        <v>413</v>
      </c>
      <c r="F148" s="21">
        <f t="shared" si="2"/>
        <v>826</v>
      </c>
    </row>
    <row r="149" spans="1:6" ht="30" x14ac:dyDescent="0.25">
      <c r="A149" s="21" t="s">
        <v>1200</v>
      </c>
      <c r="B149" s="21" t="s">
        <v>1201</v>
      </c>
      <c r="C149" s="21">
        <v>88</v>
      </c>
      <c r="D149" s="21" t="s">
        <v>34</v>
      </c>
      <c r="E149" s="21">
        <v>349</v>
      </c>
      <c r="F149" s="21">
        <f t="shared" si="2"/>
        <v>30712</v>
      </c>
    </row>
    <row r="150" spans="1:6" ht="30" x14ac:dyDescent="0.25">
      <c r="A150" s="21" t="s">
        <v>1202</v>
      </c>
      <c r="B150" s="21" t="s">
        <v>1203</v>
      </c>
      <c r="C150" s="21">
        <v>38</v>
      </c>
      <c r="D150" s="21" t="s">
        <v>34</v>
      </c>
      <c r="E150" s="21">
        <v>379</v>
      </c>
      <c r="F150" s="21">
        <f t="shared" si="2"/>
        <v>14402</v>
      </c>
    </row>
    <row r="151" spans="1:6" ht="30" x14ac:dyDescent="0.25">
      <c r="A151" s="21" t="s">
        <v>1204</v>
      </c>
      <c r="B151" s="21" t="s">
        <v>1205</v>
      </c>
      <c r="C151" s="21">
        <f>200+55</f>
        <v>255</v>
      </c>
      <c r="D151" s="21" t="s">
        <v>34</v>
      </c>
      <c r="E151" s="21">
        <v>0.94</v>
      </c>
      <c r="F151" s="21">
        <f t="shared" si="2"/>
        <v>239.7</v>
      </c>
    </row>
    <row r="152" spans="1:6" ht="30" x14ac:dyDescent="0.25">
      <c r="A152" s="21" t="s">
        <v>1206</v>
      </c>
      <c r="B152" s="21" t="s">
        <v>1207</v>
      </c>
      <c r="C152" s="21">
        <v>175</v>
      </c>
      <c r="D152" s="21" t="s">
        <v>940</v>
      </c>
      <c r="E152" s="21">
        <v>1200</v>
      </c>
      <c r="F152" s="21">
        <f t="shared" si="2"/>
        <v>210000</v>
      </c>
    </row>
    <row r="153" spans="1:6" ht="30" x14ac:dyDescent="0.25">
      <c r="A153" s="21" t="s">
        <v>1208</v>
      </c>
      <c r="B153" s="21" t="s">
        <v>1209</v>
      </c>
      <c r="C153" s="21">
        <f>162+75</f>
        <v>237</v>
      </c>
      <c r="D153" s="21" t="s">
        <v>34</v>
      </c>
      <c r="E153" s="21">
        <v>465.6</v>
      </c>
      <c r="F153" s="21">
        <f t="shared" si="2"/>
        <v>110347.20000000001</v>
      </c>
    </row>
    <row r="154" spans="1:6" ht="30" x14ac:dyDescent="0.25">
      <c r="A154" s="21" t="s">
        <v>1210</v>
      </c>
      <c r="B154" s="21" t="s">
        <v>1211</v>
      </c>
      <c r="C154" s="21">
        <v>9</v>
      </c>
      <c r="D154" s="21" t="s">
        <v>34</v>
      </c>
      <c r="E154" s="21">
        <v>1001</v>
      </c>
      <c r="F154" s="21">
        <f t="shared" si="2"/>
        <v>9009</v>
      </c>
    </row>
    <row r="155" spans="1:6" ht="30" x14ac:dyDescent="0.25">
      <c r="A155" s="21" t="s">
        <v>1212</v>
      </c>
      <c r="B155" s="21" t="s">
        <v>1213</v>
      </c>
      <c r="C155" s="21">
        <v>200</v>
      </c>
      <c r="D155" s="21" t="s">
        <v>34</v>
      </c>
      <c r="E155" s="21">
        <v>505</v>
      </c>
      <c r="F155" s="21">
        <f t="shared" si="2"/>
        <v>101000</v>
      </c>
    </row>
    <row r="156" spans="1:6" ht="30" x14ac:dyDescent="0.25">
      <c r="A156" s="21" t="s">
        <v>1214</v>
      </c>
      <c r="B156" s="21" t="s">
        <v>1215</v>
      </c>
      <c r="C156" s="21">
        <v>142</v>
      </c>
      <c r="D156" s="21" t="s">
        <v>34</v>
      </c>
      <c r="E156" s="21">
        <v>244</v>
      </c>
      <c r="F156" s="21">
        <f t="shared" si="2"/>
        <v>34648</v>
      </c>
    </row>
    <row r="157" spans="1:6" ht="30" x14ac:dyDescent="0.25">
      <c r="A157" s="21" t="s">
        <v>1216</v>
      </c>
      <c r="B157" s="21" t="s">
        <v>1217</v>
      </c>
      <c r="C157" s="21">
        <v>6</v>
      </c>
      <c r="D157" s="21" t="s">
        <v>1197</v>
      </c>
      <c r="E157" s="21">
        <v>6</v>
      </c>
      <c r="F157" s="21">
        <f t="shared" si="2"/>
        <v>36</v>
      </c>
    </row>
    <row r="158" spans="1:6" ht="30" x14ac:dyDescent="0.25">
      <c r="A158" s="21" t="s">
        <v>1218</v>
      </c>
      <c r="B158" s="21" t="s">
        <v>1219</v>
      </c>
      <c r="C158" s="21">
        <v>1</v>
      </c>
      <c r="D158" s="21" t="s">
        <v>34</v>
      </c>
      <c r="E158" s="21">
        <v>990.02</v>
      </c>
      <c r="F158" s="21">
        <f t="shared" si="2"/>
        <v>990.02</v>
      </c>
    </row>
    <row r="159" spans="1:6" ht="30" x14ac:dyDescent="0.25">
      <c r="A159" s="21" t="s">
        <v>1220</v>
      </c>
      <c r="B159" s="21" t="s">
        <v>1221</v>
      </c>
      <c r="C159" s="21">
        <v>28</v>
      </c>
      <c r="D159" s="21" t="s">
        <v>34</v>
      </c>
      <c r="E159" s="21">
        <v>95.92</v>
      </c>
      <c r="F159" s="21">
        <f t="shared" si="2"/>
        <v>2685.76</v>
      </c>
    </row>
    <row r="160" spans="1:6" ht="30" x14ac:dyDescent="0.25">
      <c r="A160" s="21" t="s">
        <v>1222</v>
      </c>
      <c r="B160" s="21" t="s">
        <v>1223</v>
      </c>
      <c r="C160" s="21">
        <v>16</v>
      </c>
      <c r="D160" s="21" t="s">
        <v>34</v>
      </c>
      <c r="E160" s="21">
        <v>1</v>
      </c>
      <c r="F160" s="21">
        <f t="shared" si="2"/>
        <v>16</v>
      </c>
    </row>
    <row r="161" spans="1:6" ht="30" x14ac:dyDescent="0.25">
      <c r="A161" s="21" t="s">
        <v>1224</v>
      </c>
      <c r="B161" s="21" t="s">
        <v>1225</v>
      </c>
      <c r="C161" s="21">
        <v>48</v>
      </c>
      <c r="D161" s="21" t="s">
        <v>34</v>
      </c>
      <c r="E161" s="21">
        <v>492</v>
      </c>
      <c r="F161" s="21">
        <f t="shared" si="2"/>
        <v>23616</v>
      </c>
    </row>
    <row r="162" spans="1:6" ht="30" x14ac:dyDescent="0.25">
      <c r="A162" s="21" t="s">
        <v>1226</v>
      </c>
      <c r="B162" s="21" t="s">
        <v>1227</v>
      </c>
      <c r="C162" s="21">
        <v>2</v>
      </c>
      <c r="D162" s="21" t="s">
        <v>1228</v>
      </c>
      <c r="E162" s="21">
        <v>1</v>
      </c>
      <c r="F162" s="21">
        <f t="shared" si="2"/>
        <v>2</v>
      </c>
    </row>
    <row r="163" spans="1:6" ht="30" x14ac:dyDescent="0.25">
      <c r="A163" s="21" t="s">
        <v>1229</v>
      </c>
      <c r="B163" s="21" t="s">
        <v>1230</v>
      </c>
      <c r="C163" s="21">
        <f>41+19</f>
        <v>60</v>
      </c>
      <c r="D163" s="21" t="s">
        <v>34</v>
      </c>
      <c r="E163" s="21">
        <v>793.6</v>
      </c>
      <c r="F163" s="21">
        <f t="shared" si="2"/>
        <v>47616</v>
      </c>
    </row>
    <row r="164" spans="1:6" ht="30" x14ac:dyDescent="0.25">
      <c r="A164" s="21" t="s">
        <v>1231</v>
      </c>
      <c r="B164" s="21" t="s">
        <v>1232</v>
      </c>
      <c r="C164" s="21">
        <v>71</v>
      </c>
      <c r="D164" s="21" t="s">
        <v>34</v>
      </c>
      <c r="E164" s="21">
        <v>1057.5999999999999</v>
      </c>
      <c r="F164" s="21">
        <f t="shared" si="2"/>
        <v>75089.599999999991</v>
      </c>
    </row>
    <row r="165" spans="1:6" ht="30" x14ac:dyDescent="0.25">
      <c r="A165" s="21" t="s">
        <v>1233</v>
      </c>
      <c r="B165" s="21" t="s">
        <v>1234</v>
      </c>
      <c r="C165" s="21">
        <v>63</v>
      </c>
      <c r="D165" s="21" t="s">
        <v>34</v>
      </c>
      <c r="E165" s="21">
        <v>2600.1999999999998</v>
      </c>
      <c r="F165" s="21">
        <f t="shared" si="2"/>
        <v>163812.59999999998</v>
      </c>
    </row>
    <row r="166" spans="1:6" ht="30" x14ac:dyDescent="0.25">
      <c r="A166" s="21" t="s">
        <v>1235</v>
      </c>
      <c r="B166" s="21" t="s">
        <v>1236</v>
      </c>
      <c r="C166" s="21">
        <v>500</v>
      </c>
      <c r="D166" s="21" t="s">
        <v>34</v>
      </c>
      <c r="E166" s="21">
        <v>1</v>
      </c>
      <c r="F166" s="21">
        <f t="shared" si="2"/>
        <v>500</v>
      </c>
    </row>
    <row r="167" spans="1:6" ht="30" x14ac:dyDescent="0.25">
      <c r="A167" s="21" t="s">
        <v>1237</v>
      </c>
      <c r="B167" s="21" t="s">
        <v>1238</v>
      </c>
      <c r="C167" s="21">
        <f>90+81</f>
        <v>171</v>
      </c>
      <c r="D167" s="21" t="s">
        <v>34</v>
      </c>
      <c r="E167" s="21">
        <v>700</v>
      </c>
      <c r="F167" s="21">
        <f t="shared" si="2"/>
        <v>119700</v>
      </c>
    </row>
    <row r="168" spans="1:6" ht="30" x14ac:dyDescent="0.25">
      <c r="A168" s="21" t="s">
        <v>1239</v>
      </c>
      <c r="B168" s="21" t="s">
        <v>1240</v>
      </c>
      <c r="C168" s="21">
        <v>120</v>
      </c>
      <c r="D168" s="21" t="s">
        <v>34</v>
      </c>
      <c r="E168" s="21">
        <v>1918.8</v>
      </c>
      <c r="F168" s="21">
        <f t="shared" si="2"/>
        <v>230256</v>
      </c>
    </row>
    <row r="169" spans="1:6" ht="30" x14ac:dyDescent="0.25">
      <c r="A169" s="21" t="s">
        <v>1241</v>
      </c>
      <c r="B169" s="21" t="s">
        <v>1242</v>
      </c>
      <c r="C169" s="21">
        <v>150</v>
      </c>
      <c r="D169" s="21" t="s">
        <v>34</v>
      </c>
      <c r="E169" s="21">
        <v>980</v>
      </c>
      <c r="F169" s="21">
        <f t="shared" si="2"/>
        <v>147000</v>
      </c>
    </row>
    <row r="170" spans="1:6" ht="30" x14ac:dyDescent="0.25">
      <c r="A170" s="21" t="s">
        <v>1243</v>
      </c>
      <c r="B170" s="21" t="s">
        <v>1244</v>
      </c>
      <c r="C170" s="21">
        <f>160+97</f>
        <v>257</v>
      </c>
      <c r="D170" s="21" t="s">
        <v>34</v>
      </c>
      <c r="E170" s="21">
        <v>980</v>
      </c>
      <c r="F170" s="21">
        <f t="shared" si="2"/>
        <v>251860</v>
      </c>
    </row>
    <row r="171" spans="1:6" ht="30" x14ac:dyDescent="0.25">
      <c r="A171" s="21" t="s">
        <v>1245</v>
      </c>
      <c r="B171" s="21" t="s">
        <v>1246</v>
      </c>
      <c r="C171" s="21">
        <v>700</v>
      </c>
      <c r="D171" s="21" t="s">
        <v>34</v>
      </c>
      <c r="E171" s="21">
        <v>900</v>
      </c>
      <c r="F171" s="21">
        <f t="shared" si="2"/>
        <v>630000</v>
      </c>
    </row>
    <row r="172" spans="1:6" ht="30" x14ac:dyDescent="0.25">
      <c r="A172" s="21" t="s">
        <v>1247</v>
      </c>
      <c r="B172" s="21" t="s">
        <v>1248</v>
      </c>
      <c r="C172" s="21">
        <f>19+25</f>
        <v>44</v>
      </c>
      <c r="D172" s="21" t="s">
        <v>172</v>
      </c>
      <c r="E172" s="21">
        <v>730</v>
      </c>
      <c r="F172" s="21">
        <f t="shared" si="2"/>
        <v>32120</v>
      </c>
    </row>
    <row r="173" spans="1:6" ht="30" x14ac:dyDescent="0.25">
      <c r="A173" s="21" t="s">
        <v>1249</v>
      </c>
      <c r="B173" s="21" t="s">
        <v>1250</v>
      </c>
      <c r="C173" s="21">
        <f>33+12</f>
        <v>45</v>
      </c>
      <c r="D173" s="21" t="s">
        <v>172</v>
      </c>
      <c r="E173" s="21">
        <v>780</v>
      </c>
      <c r="F173" s="21">
        <f t="shared" si="2"/>
        <v>35100</v>
      </c>
    </row>
    <row r="174" spans="1:6" ht="30" x14ac:dyDescent="0.25">
      <c r="A174" s="21" t="s">
        <v>1251</v>
      </c>
      <c r="B174" s="21" t="s">
        <v>1252</v>
      </c>
      <c r="C174" s="21">
        <f>33+38</f>
        <v>71</v>
      </c>
      <c r="D174" s="21" t="s">
        <v>34</v>
      </c>
      <c r="E174" s="21">
        <v>780</v>
      </c>
      <c r="F174" s="21">
        <f t="shared" si="2"/>
        <v>55380</v>
      </c>
    </row>
    <row r="175" spans="1:6" ht="30" x14ac:dyDescent="0.25">
      <c r="A175" s="21" t="s">
        <v>1253</v>
      </c>
      <c r="B175" s="21" t="s">
        <v>1254</v>
      </c>
      <c r="C175" s="21">
        <v>1</v>
      </c>
      <c r="D175" s="21" t="s">
        <v>34</v>
      </c>
      <c r="E175" s="21">
        <v>14</v>
      </c>
      <c r="F175" s="21">
        <f t="shared" si="2"/>
        <v>14</v>
      </c>
    </row>
    <row r="176" spans="1:6" ht="30" x14ac:dyDescent="0.25">
      <c r="A176" s="21" t="s">
        <v>1255</v>
      </c>
      <c r="B176" s="21" t="s">
        <v>1256</v>
      </c>
      <c r="C176" s="21">
        <v>100</v>
      </c>
      <c r="D176" s="21" t="s">
        <v>172</v>
      </c>
      <c r="E176" s="21">
        <v>480</v>
      </c>
      <c r="F176" s="21">
        <f t="shared" si="2"/>
        <v>48000</v>
      </c>
    </row>
    <row r="177" spans="1:6" ht="30" x14ac:dyDescent="0.25">
      <c r="A177" s="21" t="s">
        <v>1257</v>
      </c>
      <c r="B177" s="21" t="s">
        <v>1258</v>
      </c>
      <c r="C177" s="21">
        <v>5</v>
      </c>
      <c r="D177" s="21" t="s">
        <v>34</v>
      </c>
      <c r="E177" s="21">
        <v>78.670599999999993</v>
      </c>
      <c r="F177" s="21">
        <f t="shared" si="2"/>
        <v>393.35299999999995</v>
      </c>
    </row>
    <row r="178" spans="1:6" x14ac:dyDescent="0.25">
      <c r="F178" s="22">
        <f>SUM(F8:F177)</f>
        <v>13318816.344799995</v>
      </c>
    </row>
    <row r="182" spans="1:6" ht="15.75" x14ac:dyDescent="0.25">
      <c r="A182" s="17" t="s">
        <v>24</v>
      </c>
      <c r="B182" s="17"/>
      <c r="C182" s="17"/>
      <c r="D182" s="17"/>
      <c r="E182" s="17"/>
      <c r="F182" s="17"/>
    </row>
    <row r="183" spans="1:6" ht="15.75" x14ac:dyDescent="0.25">
      <c r="A183" s="17" t="s">
        <v>1</v>
      </c>
      <c r="B183" s="17"/>
      <c r="C183" s="17"/>
      <c r="D183" s="17"/>
      <c r="E183" s="17"/>
      <c r="F183" s="17"/>
    </row>
    <row r="184" spans="1:6" ht="15.75" x14ac:dyDescent="0.25">
      <c r="A184" s="17" t="s">
        <v>25</v>
      </c>
      <c r="B184" s="17"/>
      <c r="C184" s="17"/>
      <c r="D184" s="17"/>
      <c r="E184" s="17"/>
      <c r="F184" s="17"/>
    </row>
    <row r="185" spans="1:6" ht="15.75" x14ac:dyDescent="0.25">
      <c r="A185" s="29" t="s">
        <v>196</v>
      </c>
      <c r="B185" s="29"/>
      <c r="C185" s="29"/>
      <c r="D185" s="29"/>
      <c r="E185" s="29"/>
      <c r="F185" s="29"/>
    </row>
    <row r="186" spans="1:6" ht="15.75" x14ac:dyDescent="0.25">
      <c r="A186" s="19" t="s">
        <v>1259</v>
      </c>
      <c r="B186" s="19"/>
      <c r="C186" s="19"/>
      <c r="D186" s="19"/>
      <c r="E186" s="19"/>
      <c r="F186" s="19"/>
    </row>
    <row r="187" spans="1:6" ht="26.25" x14ac:dyDescent="0.25">
      <c r="A187" s="20" t="s">
        <v>27</v>
      </c>
      <c r="B187" s="20" t="s">
        <v>28</v>
      </c>
      <c r="C187" s="20" t="s">
        <v>197</v>
      </c>
      <c r="D187" s="20" t="s">
        <v>30</v>
      </c>
      <c r="E187" s="20" t="s">
        <v>31</v>
      </c>
      <c r="F187" s="20" t="s">
        <v>8</v>
      </c>
    </row>
    <row r="188" spans="1:6" ht="45" x14ac:dyDescent="0.25">
      <c r="A188" s="21" t="s">
        <v>916</v>
      </c>
      <c r="B188" s="21" t="s">
        <v>917</v>
      </c>
      <c r="C188" s="21">
        <v>207</v>
      </c>
      <c r="D188" s="21" t="s">
        <v>172</v>
      </c>
      <c r="E188" s="21">
        <v>250</v>
      </c>
      <c r="F188" s="26">
        <f>C188*E188</f>
        <v>51750</v>
      </c>
    </row>
    <row r="189" spans="1:6" ht="30" x14ac:dyDescent="0.25">
      <c r="A189" s="21" t="s">
        <v>918</v>
      </c>
      <c r="B189" s="21" t="s">
        <v>1260</v>
      </c>
      <c r="C189" s="21">
        <v>146</v>
      </c>
      <c r="D189" s="21" t="s">
        <v>530</v>
      </c>
      <c r="E189" s="21">
        <v>560</v>
      </c>
      <c r="F189" s="26">
        <f t="shared" ref="F189:F252" si="3">C189*E189</f>
        <v>81760</v>
      </c>
    </row>
    <row r="190" spans="1:6" ht="45" x14ac:dyDescent="0.25">
      <c r="A190" s="21" t="s">
        <v>920</v>
      </c>
      <c r="B190" s="21" t="s">
        <v>1261</v>
      </c>
      <c r="C190" s="21">
        <v>148</v>
      </c>
      <c r="D190" s="21" t="s">
        <v>70</v>
      </c>
      <c r="E190" s="21">
        <v>416</v>
      </c>
      <c r="F190" s="26">
        <f t="shared" si="3"/>
        <v>61568</v>
      </c>
    </row>
    <row r="191" spans="1:6" ht="30" x14ac:dyDescent="0.25">
      <c r="A191" s="21" t="s">
        <v>922</v>
      </c>
      <c r="B191" s="21" t="s">
        <v>923</v>
      </c>
      <c r="C191" s="21">
        <v>196</v>
      </c>
      <c r="D191" s="21" t="s">
        <v>34</v>
      </c>
      <c r="E191" s="21">
        <v>192</v>
      </c>
      <c r="F191" s="26">
        <f t="shared" si="3"/>
        <v>37632</v>
      </c>
    </row>
    <row r="192" spans="1:6" ht="30" x14ac:dyDescent="0.25">
      <c r="A192" s="21" t="s">
        <v>924</v>
      </c>
      <c r="B192" s="21" t="s">
        <v>925</v>
      </c>
      <c r="C192" s="21">
        <v>62</v>
      </c>
      <c r="D192" s="21" t="s">
        <v>172</v>
      </c>
      <c r="E192" s="21">
        <v>60.8</v>
      </c>
      <c r="F192" s="26">
        <f t="shared" si="3"/>
        <v>3769.6</v>
      </c>
    </row>
    <row r="193" spans="1:6" ht="30" x14ac:dyDescent="0.25">
      <c r="A193" s="21" t="s">
        <v>926</v>
      </c>
      <c r="B193" s="21" t="s">
        <v>927</v>
      </c>
      <c r="C193" s="21">
        <v>28</v>
      </c>
      <c r="D193" s="21" t="s">
        <v>34</v>
      </c>
      <c r="E193" s="21">
        <v>48</v>
      </c>
      <c r="F193" s="26">
        <f t="shared" si="3"/>
        <v>1344</v>
      </c>
    </row>
    <row r="194" spans="1:6" ht="30" x14ac:dyDescent="0.25">
      <c r="A194" s="21" t="s">
        <v>928</v>
      </c>
      <c r="B194" s="21" t="s">
        <v>929</v>
      </c>
      <c r="C194" s="21">
        <v>1100</v>
      </c>
      <c r="D194" s="21" t="s">
        <v>34</v>
      </c>
      <c r="E194" s="21">
        <v>1</v>
      </c>
      <c r="F194" s="26">
        <f t="shared" si="3"/>
        <v>1100</v>
      </c>
    </row>
    <row r="195" spans="1:6" ht="30" x14ac:dyDescent="0.25">
      <c r="A195" s="21" t="s">
        <v>930</v>
      </c>
      <c r="B195" s="21" t="s">
        <v>931</v>
      </c>
      <c r="C195" s="21">
        <v>146</v>
      </c>
      <c r="D195" s="21" t="s">
        <v>172</v>
      </c>
      <c r="E195" s="21">
        <v>465.3</v>
      </c>
      <c r="F195" s="26">
        <f t="shared" si="3"/>
        <v>67933.8</v>
      </c>
    </row>
    <row r="196" spans="1:6" ht="30" x14ac:dyDescent="0.25">
      <c r="A196" s="21" t="s">
        <v>932</v>
      </c>
      <c r="B196" s="21" t="s">
        <v>933</v>
      </c>
      <c r="C196" s="21">
        <v>108</v>
      </c>
      <c r="D196" s="21" t="s">
        <v>34</v>
      </c>
      <c r="E196" s="21">
        <v>510</v>
      </c>
      <c r="F196" s="26">
        <f t="shared" si="3"/>
        <v>55080</v>
      </c>
    </row>
    <row r="197" spans="1:6" ht="30" x14ac:dyDescent="0.25">
      <c r="A197" s="21" t="s">
        <v>934</v>
      </c>
      <c r="B197" s="21" t="s">
        <v>935</v>
      </c>
      <c r="C197" s="21">
        <v>1200</v>
      </c>
      <c r="D197" s="21" t="s">
        <v>34</v>
      </c>
      <c r="E197" s="21">
        <v>0.3</v>
      </c>
      <c r="F197" s="26">
        <f t="shared" si="3"/>
        <v>360</v>
      </c>
    </row>
    <row r="198" spans="1:6" ht="30" x14ac:dyDescent="0.25">
      <c r="A198" s="21" t="s">
        <v>936</v>
      </c>
      <c r="B198" s="21" t="s">
        <v>937</v>
      </c>
      <c r="C198" s="21">
        <v>31</v>
      </c>
      <c r="D198" s="21" t="s">
        <v>530</v>
      </c>
      <c r="E198" s="21">
        <v>514</v>
      </c>
      <c r="F198" s="26">
        <f t="shared" si="3"/>
        <v>15934</v>
      </c>
    </row>
    <row r="199" spans="1:6" ht="30" x14ac:dyDescent="0.25">
      <c r="A199" s="21" t="s">
        <v>938</v>
      </c>
      <c r="B199" s="21" t="s">
        <v>939</v>
      </c>
      <c r="C199" s="21">
        <v>180</v>
      </c>
      <c r="D199" s="21" t="s">
        <v>940</v>
      </c>
      <c r="E199" s="21">
        <v>1470</v>
      </c>
      <c r="F199" s="26">
        <f t="shared" si="3"/>
        <v>264600</v>
      </c>
    </row>
    <row r="200" spans="1:6" ht="30" x14ac:dyDescent="0.25">
      <c r="A200" s="21" t="s">
        <v>941</v>
      </c>
      <c r="B200" s="21" t="s">
        <v>942</v>
      </c>
      <c r="C200" s="21">
        <v>550</v>
      </c>
      <c r="D200" s="21" t="s">
        <v>34</v>
      </c>
      <c r="E200" s="21">
        <v>1720</v>
      </c>
      <c r="F200" s="26">
        <f t="shared" si="3"/>
        <v>946000</v>
      </c>
    </row>
    <row r="201" spans="1:6" ht="30" x14ac:dyDescent="0.25">
      <c r="A201" s="21" t="s">
        <v>943</v>
      </c>
      <c r="B201" s="21" t="s">
        <v>944</v>
      </c>
      <c r="C201" s="21">
        <v>154</v>
      </c>
      <c r="D201" s="21" t="s">
        <v>940</v>
      </c>
      <c r="E201" s="21">
        <v>2200</v>
      </c>
      <c r="F201" s="26">
        <f t="shared" si="3"/>
        <v>338800</v>
      </c>
    </row>
    <row r="202" spans="1:6" ht="30" x14ac:dyDescent="0.25">
      <c r="A202" s="21" t="s">
        <v>945</v>
      </c>
      <c r="B202" s="21" t="s">
        <v>946</v>
      </c>
      <c r="C202" s="21">
        <v>237</v>
      </c>
      <c r="D202" s="21" t="s">
        <v>172</v>
      </c>
      <c r="E202" s="21">
        <v>277.2</v>
      </c>
      <c r="F202" s="26">
        <f t="shared" si="3"/>
        <v>65696.399999999994</v>
      </c>
    </row>
    <row r="203" spans="1:6" ht="30" x14ac:dyDescent="0.25">
      <c r="A203" s="21" t="s">
        <v>947</v>
      </c>
      <c r="B203" s="21" t="s">
        <v>948</v>
      </c>
      <c r="C203" s="21">
        <v>239</v>
      </c>
      <c r="D203" s="21" t="s">
        <v>34</v>
      </c>
      <c r="E203" s="21">
        <v>1706</v>
      </c>
      <c r="F203" s="26">
        <f t="shared" si="3"/>
        <v>407734</v>
      </c>
    </row>
    <row r="204" spans="1:6" ht="30" x14ac:dyDescent="0.25">
      <c r="A204" s="21" t="s">
        <v>949</v>
      </c>
      <c r="B204" s="21" t="s">
        <v>950</v>
      </c>
      <c r="C204" s="21">
        <v>1</v>
      </c>
      <c r="D204" s="21" t="s">
        <v>34</v>
      </c>
      <c r="E204" s="21">
        <v>2160</v>
      </c>
      <c r="F204" s="26">
        <f t="shared" si="3"/>
        <v>2160</v>
      </c>
    </row>
    <row r="205" spans="1:6" ht="30" x14ac:dyDescent="0.25">
      <c r="A205" s="21" t="s">
        <v>951</v>
      </c>
      <c r="B205" s="21" t="s">
        <v>952</v>
      </c>
      <c r="C205" s="21">
        <v>100</v>
      </c>
      <c r="D205" s="21" t="s">
        <v>172</v>
      </c>
      <c r="E205" s="21">
        <v>10</v>
      </c>
      <c r="F205" s="26">
        <f t="shared" si="3"/>
        <v>1000</v>
      </c>
    </row>
    <row r="206" spans="1:6" ht="30" x14ac:dyDescent="0.25">
      <c r="A206" s="21" t="s">
        <v>953</v>
      </c>
      <c r="B206" s="21" t="s">
        <v>954</v>
      </c>
      <c r="C206" s="21">
        <v>280</v>
      </c>
      <c r="D206" s="21" t="s">
        <v>34</v>
      </c>
      <c r="E206" s="21">
        <v>1</v>
      </c>
      <c r="F206" s="26">
        <f t="shared" si="3"/>
        <v>280</v>
      </c>
    </row>
    <row r="207" spans="1:6" ht="30" x14ac:dyDescent="0.25">
      <c r="A207" s="21" t="s">
        <v>955</v>
      </c>
      <c r="B207" s="21" t="s">
        <v>1262</v>
      </c>
      <c r="C207" s="21">
        <v>941</v>
      </c>
      <c r="D207" s="21" t="s">
        <v>34</v>
      </c>
      <c r="E207" s="21">
        <v>960</v>
      </c>
      <c r="F207" s="26">
        <f t="shared" si="3"/>
        <v>903360</v>
      </c>
    </row>
    <row r="208" spans="1:6" ht="30" x14ac:dyDescent="0.25">
      <c r="A208" s="21" t="s">
        <v>957</v>
      </c>
      <c r="B208" s="21" t="s">
        <v>958</v>
      </c>
      <c r="C208" s="21">
        <v>150</v>
      </c>
      <c r="D208" s="21" t="s">
        <v>327</v>
      </c>
      <c r="E208" s="21">
        <v>850.00120000000004</v>
      </c>
      <c r="F208" s="26">
        <f t="shared" si="3"/>
        <v>127500.18000000001</v>
      </c>
    </row>
    <row r="209" spans="1:6" ht="30" x14ac:dyDescent="0.25">
      <c r="A209" s="21" t="s">
        <v>1263</v>
      </c>
      <c r="B209" s="21" t="s">
        <v>1264</v>
      </c>
      <c r="C209" s="21">
        <v>1</v>
      </c>
      <c r="D209" s="21" t="s">
        <v>34</v>
      </c>
      <c r="E209" s="21">
        <v>948</v>
      </c>
      <c r="F209" s="26">
        <f t="shared" si="3"/>
        <v>948</v>
      </c>
    </row>
    <row r="210" spans="1:6" ht="30" x14ac:dyDescent="0.25">
      <c r="A210" s="21" t="s">
        <v>961</v>
      </c>
      <c r="B210" s="21" t="s">
        <v>962</v>
      </c>
      <c r="C210" s="21">
        <v>262</v>
      </c>
      <c r="D210" s="21" t="s">
        <v>34</v>
      </c>
      <c r="E210" s="21">
        <v>73.599999999999994</v>
      </c>
      <c r="F210" s="26">
        <f t="shared" si="3"/>
        <v>19283.199999999997</v>
      </c>
    </row>
    <row r="211" spans="1:6" ht="30" x14ac:dyDescent="0.25">
      <c r="A211" s="21" t="s">
        <v>963</v>
      </c>
      <c r="B211" s="21" t="s">
        <v>964</v>
      </c>
      <c r="C211" s="21">
        <v>3</v>
      </c>
      <c r="D211" s="21" t="s">
        <v>34</v>
      </c>
      <c r="E211" s="21">
        <v>6680.0036</v>
      </c>
      <c r="F211" s="26">
        <f t="shared" si="3"/>
        <v>20040.0108</v>
      </c>
    </row>
    <row r="212" spans="1:6" ht="30" x14ac:dyDescent="0.25">
      <c r="A212" s="21" t="s">
        <v>965</v>
      </c>
      <c r="B212" s="21" t="s">
        <v>966</v>
      </c>
      <c r="C212" s="21">
        <v>12</v>
      </c>
      <c r="D212" s="21" t="s">
        <v>34</v>
      </c>
      <c r="E212" s="21">
        <v>690</v>
      </c>
      <c r="F212" s="26">
        <f t="shared" si="3"/>
        <v>8280</v>
      </c>
    </row>
    <row r="213" spans="1:6" ht="30" x14ac:dyDescent="0.25">
      <c r="A213" s="21" t="s">
        <v>967</v>
      </c>
      <c r="B213" s="21" t="s">
        <v>968</v>
      </c>
      <c r="C213" s="21">
        <v>267</v>
      </c>
      <c r="D213" s="21" t="s">
        <v>34</v>
      </c>
      <c r="E213" s="21">
        <v>288</v>
      </c>
      <c r="F213" s="26">
        <f t="shared" si="3"/>
        <v>76896</v>
      </c>
    </row>
    <row r="214" spans="1:6" ht="30" x14ac:dyDescent="0.25">
      <c r="A214" s="21" t="s">
        <v>969</v>
      </c>
      <c r="B214" s="21" t="s">
        <v>970</v>
      </c>
      <c r="C214" s="21">
        <v>110</v>
      </c>
      <c r="D214" s="21" t="s">
        <v>34</v>
      </c>
      <c r="E214" s="21">
        <v>1150</v>
      </c>
      <c r="F214" s="26">
        <f t="shared" si="3"/>
        <v>126500</v>
      </c>
    </row>
    <row r="215" spans="1:6" ht="30" x14ac:dyDescent="0.25">
      <c r="A215" s="21" t="s">
        <v>973</v>
      </c>
      <c r="B215" s="21" t="s">
        <v>974</v>
      </c>
      <c r="C215" s="21">
        <v>11</v>
      </c>
      <c r="D215" s="21" t="s">
        <v>34</v>
      </c>
      <c r="E215" s="21">
        <v>938</v>
      </c>
      <c r="F215" s="26">
        <f t="shared" si="3"/>
        <v>10318</v>
      </c>
    </row>
    <row r="216" spans="1:6" ht="30" x14ac:dyDescent="0.25">
      <c r="A216" s="21" t="s">
        <v>977</v>
      </c>
      <c r="B216" s="21" t="s">
        <v>978</v>
      </c>
      <c r="C216" s="21">
        <v>42</v>
      </c>
      <c r="D216" s="21" t="s">
        <v>34</v>
      </c>
      <c r="E216" s="21">
        <v>8000</v>
      </c>
      <c r="F216" s="26">
        <f t="shared" si="3"/>
        <v>336000</v>
      </c>
    </row>
    <row r="217" spans="1:6" ht="30" x14ac:dyDescent="0.25">
      <c r="A217" s="21" t="s">
        <v>979</v>
      </c>
      <c r="B217" s="21" t="s">
        <v>980</v>
      </c>
      <c r="C217" s="21">
        <v>1</v>
      </c>
      <c r="D217" s="21" t="s">
        <v>34</v>
      </c>
      <c r="E217" s="21">
        <v>15799.999400000001</v>
      </c>
      <c r="F217" s="26">
        <f t="shared" si="3"/>
        <v>15799.999400000001</v>
      </c>
    </row>
    <row r="218" spans="1:6" ht="30" x14ac:dyDescent="0.25">
      <c r="A218" s="21" t="s">
        <v>983</v>
      </c>
      <c r="B218" s="21" t="s">
        <v>984</v>
      </c>
      <c r="C218" s="21">
        <v>100</v>
      </c>
      <c r="D218" s="21" t="s">
        <v>34</v>
      </c>
      <c r="E218" s="21">
        <v>300</v>
      </c>
      <c r="F218" s="26">
        <f t="shared" si="3"/>
        <v>30000</v>
      </c>
    </row>
    <row r="219" spans="1:6" ht="30" x14ac:dyDescent="0.25">
      <c r="A219" s="21" t="s">
        <v>985</v>
      </c>
      <c r="B219" s="21" t="s">
        <v>986</v>
      </c>
      <c r="C219" s="21">
        <v>100</v>
      </c>
      <c r="D219" s="21" t="s">
        <v>34</v>
      </c>
      <c r="E219" s="21">
        <v>3.76</v>
      </c>
      <c r="F219" s="26">
        <f t="shared" si="3"/>
        <v>376</v>
      </c>
    </row>
    <row r="220" spans="1:6" ht="45" x14ac:dyDescent="0.25">
      <c r="A220" s="21" t="s">
        <v>987</v>
      </c>
      <c r="B220" s="21" t="s">
        <v>988</v>
      </c>
      <c r="C220" s="21">
        <v>174</v>
      </c>
      <c r="D220" s="21" t="s">
        <v>34</v>
      </c>
      <c r="E220" s="21">
        <v>250</v>
      </c>
      <c r="F220" s="26">
        <f t="shared" si="3"/>
        <v>43500</v>
      </c>
    </row>
    <row r="221" spans="1:6" ht="30" x14ac:dyDescent="0.25">
      <c r="A221" s="21" t="s">
        <v>989</v>
      </c>
      <c r="B221" s="21" t="s">
        <v>990</v>
      </c>
      <c r="C221" s="21">
        <v>12</v>
      </c>
      <c r="D221" s="21" t="s">
        <v>940</v>
      </c>
      <c r="E221" s="21">
        <v>20.399999999999999</v>
      </c>
      <c r="F221" s="26">
        <f t="shared" si="3"/>
        <v>244.79999999999998</v>
      </c>
    </row>
    <row r="222" spans="1:6" ht="30" x14ac:dyDescent="0.25">
      <c r="A222" s="21" t="s">
        <v>991</v>
      </c>
      <c r="B222" s="21" t="s">
        <v>992</v>
      </c>
      <c r="C222" s="21">
        <v>1</v>
      </c>
      <c r="D222" s="21" t="s">
        <v>34</v>
      </c>
      <c r="E222" s="21">
        <v>1650</v>
      </c>
      <c r="F222" s="26">
        <f t="shared" si="3"/>
        <v>1650</v>
      </c>
    </row>
    <row r="223" spans="1:6" ht="30" x14ac:dyDescent="0.25">
      <c r="A223" s="21" t="s">
        <v>993</v>
      </c>
      <c r="B223" s="21" t="s">
        <v>994</v>
      </c>
      <c r="C223" s="21">
        <v>81</v>
      </c>
      <c r="D223" s="21" t="s">
        <v>34</v>
      </c>
      <c r="E223" s="21">
        <v>912</v>
      </c>
      <c r="F223" s="26">
        <f t="shared" si="3"/>
        <v>73872</v>
      </c>
    </row>
    <row r="224" spans="1:6" ht="30" x14ac:dyDescent="0.25">
      <c r="A224" s="21" t="s">
        <v>995</v>
      </c>
      <c r="B224" s="21" t="s">
        <v>996</v>
      </c>
      <c r="C224" s="21">
        <v>111</v>
      </c>
      <c r="D224" s="21" t="s">
        <v>34</v>
      </c>
      <c r="E224" s="21">
        <v>265.39999999999998</v>
      </c>
      <c r="F224" s="26">
        <f t="shared" si="3"/>
        <v>29459.399999999998</v>
      </c>
    </row>
    <row r="225" spans="1:6" ht="30" x14ac:dyDescent="0.25">
      <c r="A225" s="21" t="s">
        <v>999</v>
      </c>
      <c r="B225" s="21" t="s">
        <v>1000</v>
      </c>
      <c r="C225" s="21">
        <v>7</v>
      </c>
      <c r="D225" s="21" t="s">
        <v>34</v>
      </c>
      <c r="E225" s="21">
        <v>376</v>
      </c>
      <c r="F225" s="26">
        <f t="shared" si="3"/>
        <v>2632</v>
      </c>
    </row>
    <row r="226" spans="1:6" ht="30" x14ac:dyDescent="0.25">
      <c r="A226" s="21" t="s">
        <v>1001</v>
      </c>
      <c r="B226" s="21" t="s">
        <v>1002</v>
      </c>
      <c r="C226" s="21">
        <v>2</v>
      </c>
      <c r="D226" s="21" t="s">
        <v>70</v>
      </c>
      <c r="E226" s="21">
        <v>31.494199999999999</v>
      </c>
      <c r="F226" s="26">
        <f t="shared" si="3"/>
        <v>62.988399999999999</v>
      </c>
    </row>
    <row r="227" spans="1:6" ht="30" x14ac:dyDescent="0.25">
      <c r="A227" s="21" t="s">
        <v>1003</v>
      </c>
      <c r="B227" s="21" t="s">
        <v>1004</v>
      </c>
      <c r="C227" s="21">
        <v>2</v>
      </c>
      <c r="D227" s="21" t="s">
        <v>70</v>
      </c>
      <c r="E227" s="21">
        <v>31.494199999999999</v>
      </c>
      <c r="F227" s="26">
        <f t="shared" si="3"/>
        <v>62.988399999999999</v>
      </c>
    </row>
    <row r="228" spans="1:6" ht="30" x14ac:dyDescent="0.25">
      <c r="A228" s="21" t="s">
        <v>1005</v>
      </c>
      <c r="B228" s="21" t="s">
        <v>1006</v>
      </c>
      <c r="C228" s="21">
        <v>2</v>
      </c>
      <c r="D228" s="21" t="s">
        <v>70</v>
      </c>
      <c r="E228" s="21">
        <v>31.494199999999999</v>
      </c>
      <c r="F228" s="26">
        <f t="shared" si="3"/>
        <v>62.988399999999999</v>
      </c>
    </row>
    <row r="229" spans="1:6" ht="30" x14ac:dyDescent="0.25">
      <c r="A229" s="21" t="s">
        <v>1009</v>
      </c>
      <c r="B229" s="21" t="s">
        <v>1010</v>
      </c>
      <c r="C229" s="21">
        <v>72</v>
      </c>
      <c r="D229" s="21" t="s">
        <v>34</v>
      </c>
      <c r="E229" s="21">
        <v>45.6</v>
      </c>
      <c r="F229" s="26">
        <f t="shared" si="3"/>
        <v>3283.2000000000003</v>
      </c>
    </row>
    <row r="230" spans="1:6" ht="30" x14ac:dyDescent="0.25">
      <c r="A230" s="21" t="s">
        <v>1013</v>
      </c>
      <c r="B230" s="21" t="s">
        <v>1014</v>
      </c>
      <c r="C230" s="21">
        <v>162</v>
      </c>
      <c r="D230" s="21" t="s">
        <v>34</v>
      </c>
      <c r="E230" s="21">
        <v>224</v>
      </c>
      <c r="F230" s="26">
        <f t="shared" si="3"/>
        <v>36288</v>
      </c>
    </row>
    <row r="231" spans="1:6" ht="30" x14ac:dyDescent="0.25">
      <c r="A231" s="21" t="s">
        <v>1265</v>
      </c>
      <c r="B231" s="21" t="s">
        <v>1266</v>
      </c>
      <c r="C231" s="21">
        <v>398</v>
      </c>
      <c r="D231" s="21" t="s">
        <v>34</v>
      </c>
      <c r="E231" s="21">
        <v>60.8</v>
      </c>
      <c r="F231" s="26">
        <f t="shared" si="3"/>
        <v>24198.399999999998</v>
      </c>
    </row>
    <row r="232" spans="1:6" ht="30" x14ac:dyDescent="0.25">
      <c r="A232" s="21" t="s">
        <v>1015</v>
      </c>
      <c r="B232" s="21" t="s">
        <v>1016</v>
      </c>
      <c r="C232" s="21">
        <v>47</v>
      </c>
      <c r="D232" s="21" t="s">
        <v>34</v>
      </c>
      <c r="E232" s="21">
        <v>705</v>
      </c>
      <c r="F232" s="26">
        <f t="shared" si="3"/>
        <v>33135</v>
      </c>
    </row>
    <row r="233" spans="1:6" ht="30" x14ac:dyDescent="0.25">
      <c r="A233" s="21" t="s">
        <v>1017</v>
      </c>
      <c r="B233" s="21" t="s">
        <v>1018</v>
      </c>
      <c r="C233" s="21">
        <v>5</v>
      </c>
      <c r="D233" s="21" t="s">
        <v>34</v>
      </c>
      <c r="E233" s="21">
        <v>1</v>
      </c>
      <c r="F233" s="26">
        <f t="shared" si="3"/>
        <v>5</v>
      </c>
    </row>
    <row r="234" spans="1:6" ht="30" x14ac:dyDescent="0.25">
      <c r="A234" s="21" t="s">
        <v>1021</v>
      </c>
      <c r="B234" s="21" t="s">
        <v>1267</v>
      </c>
      <c r="C234" s="21">
        <v>77</v>
      </c>
      <c r="D234" s="21" t="s">
        <v>34</v>
      </c>
      <c r="E234" s="21">
        <v>735</v>
      </c>
      <c r="F234" s="26">
        <f t="shared" si="3"/>
        <v>56595</v>
      </c>
    </row>
    <row r="235" spans="1:6" ht="45" x14ac:dyDescent="0.25">
      <c r="A235" s="21" t="s">
        <v>1023</v>
      </c>
      <c r="B235" s="21" t="s">
        <v>1024</v>
      </c>
      <c r="C235" s="21">
        <v>141</v>
      </c>
      <c r="D235" s="21" t="s">
        <v>34</v>
      </c>
      <c r="E235" s="21">
        <v>581</v>
      </c>
      <c r="F235" s="26">
        <f t="shared" si="3"/>
        <v>81921</v>
      </c>
    </row>
    <row r="236" spans="1:6" ht="30" x14ac:dyDescent="0.25">
      <c r="A236" s="21" t="s">
        <v>1268</v>
      </c>
      <c r="B236" s="21" t="s">
        <v>1269</v>
      </c>
      <c r="C236" s="21">
        <v>151</v>
      </c>
      <c r="D236" s="21" t="s">
        <v>691</v>
      </c>
      <c r="E236" s="21">
        <v>1015.48</v>
      </c>
      <c r="F236" s="26">
        <f t="shared" si="3"/>
        <v>153337.48000000001</v>
      </c>
    </row>
    <row r="237" spans="1:6" ht="30" x14ac:dyDescent="0.25">
      <c r="A237" s="21" t="s">
        <v>1027</v>
      </c>
      <c r="B237" s="21" t="s">
        <v>1028</v>
      </c>
      <c r="C237" s="21">
        <v>112</v>
      </c>
      <c r="D237" s="21" t="s">
        <v>34</v>
      </c>
      <c r="E237" s="21">
        <v>1010</v>
      </c>
      <c r="F237" s="26">
        <f t="shared" si="3"/>
        <v>113120</v>
      </c>
    </row>
    <row r="238" spans="1:6" ht="30" x14ac:dyDescent="0.25">
      <c r="A238" s="21" t="s">
        <v>1029</v>
      </c>
      <c r="B238" s="21" t="s">
        <v>1030</v>
      </c>
      <c r="C238" s="21">
        <v>52</v>
      </c>
      <c r="D238" s="21" t="s">
        <v>34</v>
      </c>
      <c r="E238" s="21">
        <v>434</v>
      </c>
      <c r="F238" s="26">
        <f t="shared" si="3"/>
        <v>22568</v>
      </c>
    </row>
    <row r="239" spans="1:6" ht="30" x14ac:dyDescent="0.25">
      <c r="A239" s="21" t="s">
        <v>1031</v>
      </c>
      <c r="B239" s="21" t="s">
        <v>1032</v>
      </c>
      <c r="C239" s="21">
        <v>2</v>
      </c>
      <c r="D239" s="21" t="s">
        <v>34</v>
      </c>
      <c r="E239" s="21">
        <v>1097.0999999999999</v>
      </c>
      <c r="F239" s="26">
        <f t="shared" si="3"/>
        <v>2194.1999999999998</v>
      </c>
    </row>
    <row r="240" spans="1:6" ht="30" x14ac:dyDescent="0.25">
      <c r="A240" s="21" t="s">
        <v>1033</v>
      </c>
      <c r="B240" s="21" t="s">
        <v>1034</v>
      </c>
      <c r="C240" s="21">
        <v>42</v>
      </c>
      <c r="D240" s="21" t="s">
        <v>34</v>
      </c>
      <c r="E240" s="21">
        <v>136</v>
      </c>
      <c r="F240" s="26">
        <f t="shared" si="3"/>
        <v>5712</v>
      </c>
    </row>
    <row r="241" spans="1:6" ht="30" x14ac:dyDescent="0.25">
      <c r="A241" s="21" t="s">
        <v>1035</v>
      </c>
      <c r="B241" s="21" t="s">
        <v>1036</v>
      </c>
      <c r="C241" s="21">
        <v>106</v>
      </c>
      <c r="D241" s="21" t="s">
        <v>34</v>
      </c>
      <c r="E241" s="21">
        <v>64</v>
      </c>
      <c r="F241" s="26">
        <f t="shared" si="3"/>
        <v>6784</v>
      </c>
    </row>
    <row r="242" spans="1:6" ht="30" x14ac:dyDescent="0.25">
      <c r="A242" s="21" t="s">
        <v>1037</v>
      </c>
      <c r="B242" s="21" t="s">
        <v>1038</v>
      </c>
      <c r="C242" s="21">
        <v>96</v>
      </c>
      <c r="D242" s="21" t="s">
        <v>34</v>
      </c>
      <c r="E242" s="21">
        <v>59</v>
      </c>
      <c r="F242" s="26">
        <f t="shared" si="3"/>
        <v>5664</v>
      </c>
    </row>
    <row r="243" spans="1:6" ht="30" x14ac:dyDescent="0.25">
      <c r="A243" s="21" t="s">
        <v>1039</v>
      </c>
      <c r="B243" s="21" t="s">
        <v>1040</v>
      </c>
      <c r="C243" s="21">
        <v>294</v>
      </c>
      <c r="D243" s="21" t="s">
        <v>34</v>
      </c>
      <c r="E243" s="21">
        <v>2010</v>
      </c>
      <c r="F243" s="26">
        <f t="shared" si="3"/>
        <v>590940</v>
      </c>
    </row>
    <row r="244" spans="1:6" ht="30" x14ac:dyDescent="0.25">
      <c r="A244" s="21" t="s">
        <v>1045</v>
      </c>
      <c r="B244" s="21" t="s">
        <v>1046</v>
      </c>
      <c r="C244" s="21">
        <v>159</v>
      </c>
      <c r="D244" s="21" t="s">
        <v>34</v>
      </c>
      <c r="E244" s="21">
        <v>120</v>
      </c>
      <c r="F244" s="26">
        <f t="shared" si="3"/>
        <v>19080</v>
      </c>
    </row>
    <row r="245" spans="1:6" ht="30" x14ac:dyDescent="0.25">
      <c r="A245" s="21" t="s">
        <v>1047</v>
      </c>
      <c r="B245" s="21" t="s">
        <v>1048</v>
      </c>
      <c r="C245" s="21">
        <v>174</v>
      </c>
      <c r="D245" s="21" t="s">
        <v>34</v>
      </c>
      <c r="E245" s="21">
        <v>90</v>
      </c>
      <c r="F245" s="26">
        <f t="shared" si="3"/>
        <v>15660</v>
      </c>
    </row>
    <row r="246" spans="1:6" ht="30" x14ac:dyDescent="0.25">
      <c r="A246" s="21" t="s">
        <v>1049</v>
      </c>
      <c r="B246" s="21" t="s">
        <v>1050</v>
      </c>
      <c r="C246" s="21">
        <v>27</v>
      </c>
      <c r="D246" s="21" t="s">
        <v>34</v>
      </c>
      <c r="E246" s="21">
        <v>90</v>
      </c>
      <c r="F246" s="26">
        <f t="shared" si="3"/>
        <v>2430</v>
      </c>
    </row>
    <row r="247" spans="1:6" ht="30" x14ac:dyDescent="0.25">
      <c r="A247" s="21" t="s">
        <v>1053</v>
      </c>
      <c r="B247" s="21" t="s">
        <v>1054</v>
      </c>
      <c r="C247" s="21">
        <v>169</v>
      </c>
      <c r="D247" s="21" t="s">
        <v>34</v>
      </c>
      <c r="E247" s="21">
        <v>63.92</v>
      </c>
      <c r="F247" s="26">
        <f t="shared" si="3"/>
        <v>10802.48</v>
      </c>
    </row>
    <row r="248" spans="1:6" ht="30" x14ac:dyDescent="0.25">
      <c r="A248" s="21" t="s">
        <v>1058</v>
      </c>
      <c r="B248" s="21" t="s">
        <v>1059</v>
      </c>
      <c r="C248" s="21">
        <v>276</v>
      </c>
      <c r="D248" s="21" t="s">
        <v>34</v>
      </c>
      <c r="E248" s="21">
        <v>140</v>
      </c>
      <c r="F248" s="26">
        <f t="shared" si="3"/>
        <v>38640</v>
      </c>
    </row>
    <row r="249" spans="1:6" ht="30" x14ac:dyDescent="0.25">
      <c r="A249" s="21" t="s">
        <v>1060</v>
      </c>
      <c r="B249" s="21" t="s">
        <v>1061</v>
      </c>
      <c r="C249" s="21">
        <v>165</v>
      </c>
      <c r="D249" s="21" t="s">
        <v>34</v>
      </c>
      <c r="E249" s="21">
        <v>43.2</v>
      </c>
      <c r="F249" s="26">
        <f t="shared" si="3"/>
        <v>7128.0000000000009</v>
      </c>
    </row>
    <row r="250" spans="1:6" ht="30" x14ac:dyDescent="0.25">
      <c r="A250" s="21" t="s">
        <v>1062</v>
      </c>
      <c r="B250" s="21" t="s">
        <v>1063</v>
      </c>
      <c r="C250" s="21">
        <v>254</v>
      </c>
      <c r="D250" s="21" t="s">
        <v>530</v>
      </c>
      <c r="E250" s="21">
        <v>220</v>
      </c>
      <c r="F250" s="26">
        <f t="shared" si="3"/>
        <v>55880</v>
      </c>
    </row>
    <row r="251" spans="1:6" ht="30" x14ac:dyDescent="0.25">
      <c r="A251" s="21" t="s">
        <v>1064</v>
      </c>
      <c r="B251" s="21" t="s">
        <v>1270</v>
      </c>
      <c r="C251" s="21">
        <v>15</v>
      </c>
      <c r="D251" s="21" t="s">
        <v>34</v>
      </c>
      <c r="E251" s="21">
        <v>250.7</v>
      </c>
      <c r="F251" s="26">
        <f t="shared" si="3"/>
        <v>3760.5</v>
      </c>
    </row>
    <row r="252" spans="1:6" ht="30" x14ac:dyDescent="0.25">
      <c r="A252" s="21" t="s">
        <v>1066</v>
      </c>
      <c r="B252" s="21" t="s">
        <v>1067</v>
      </c>
      <c r="C252" s="21">
        <v>30</v>
      </c>
      <c r="D252" s="21" t="s">
        <v>34</v>
      </c>
      <c r="E252" s="21">
        <v>90</v>
      </c>
      <c r="F252" s="26">
        <f t="shared" si="3"/>
        <v>2700</v>
      </c>
    </row>
    <row r="253" spans="1:6" ht="30" x14ac:dyDescent="0.25">
      <c r="A253" s="21" t="s">
        <v>1068</v>
      </c>
      <c r="B253" s="21" t="s">
        <v>1069</v>
      </c>
      <c r="C253" s="21">
        <v>1</v>
      </c>
      <c r="D253" s="21" t="s">
        <v>34</v>
      </c>
      <c r="E253" s="21">
        <v>3300</v>
      </c>
      <c r="F253" s="26">
        <f t="shared" ref="F253:F316" si="4">C253*E253</f>
        <v>3300</v>
      </c>
    </row>
    <row r="254" spans="1:6" ht="30" x14ac:dyDescent="0.25">
      <c r="A254" s="21" t="s">
        <v>1271</v>
      </c>
      <c r="B254" s="21" t="s">
        <v>1272</v>
      </c>
      <c r="C254" s="21">
        <v>5</v>
      </c>
      <c r="D254" s="21" t="s">
        <v>34</v>
      </c>
      <c r="E254" s="21">
        <v>1416</v>
      </c>
      <c r="F254" s="26">
        <f t="shared" si="4"/>
        <v>7080</v>
      </c>
    </row>
    <row r="255" spans="1:6" ht="30" x14ac:dyDescent="0.25">
      <c r="A255" s="21" t="s">
        <v>1273</v>
      </c>
      <c r="B255" s="21" t="s">
        <v>1274</v>
      </c>
      <c r="C255" s="21">
        <v>5</v>
      </c>
      <c r="D255" s="21" t="s">
        <v>34</v>
      </c>
      <c r="E255" s="21">
        <v>1416</v>
      </c>
      <c r="F255" s="26">
        <f t="shared" si="4"/>
        <v>7080</v>
      </c>
    </row>
    <row r="256" spans="1:6" ht="30" x14ac:dyDescent="0.25">
      <c r="A256" s="21" t="s">
        <v>1275</v>
      </c>
      <c r="B256" s="21" t="s">
        <v>1276</v>
      </c>
      <c r="C256" s="21">
        <v>300</v>
      </c>
      <c r="D256" s="21" t="s">
        <v>34</v>
      </c>
      <c r="E256" s="21">
        <v>35.045999999999999</v>
      </c>
      <c r="F256" s="26">
        <f t="shared" si="4"/>
        <v>10513.8</v>
      </c>
    </row>
    <row r="257" spans="1:6" ht="30" x14ac:dyDescent="0.25">
      <c r="A257" s="21" t="s">
        <v>1070</v>
      </c>
      <c r="B257" s="21" t="s">
        <v>1071</v>
      </c>
      <c r="C257" s="21">
        <v>55</v>
      </c>
      <c r="D257" s="21" t="s">
        <v>530</v>
      </c>
      <c r="E257" s="21">
        <v>828</v>
      </c>
      <c r="F257" s="26">
        <f t="shared" si="4"/>
        <v>45540</v>
      </c>
    </row>
    <row r="258" spans="1:6" ht="30" x14ac:dyDescent="0.25">
      <c r="A258" s="21" t="s">
        <v>1072</v>
      </c>
      <c r="B258" s="21" t="s">
        <v>1073</v>
      </c>
      <c r="C258" s="21">
        <v>185</v>
      </c>
      <c r="D258" s="21" t="s">
        <v>34</v>
      </c>
      <c r="E258" s="21">
        <v>2254</v>
      </c>
      <c r="F258" s="26">
        <f t="shared" si="4"/>
        <v>416990</v>
      </c>
    </row>
    <row r="259" spans="1:6" ht="30" x14ac:dyDescent="0.25">
      <c r="A259" s="21" t="s">
        <v>1074</v>
      </c>
      <c r="B259" s="21" t="s">
        <v>1075</v>
      </c>
      <c r="C259" s="21">
        <v>80</v>
      </c>
      <c r="D259" s="21" t="s">
        <v>172</v>
      </c>
      <c r="E259" s="21">
        <v>905</v>
      </c>
      <c r="F259" s="26">
        <f t="shared" si="4"/>
        <v>72400</v>
      </c>
    </row>
    <row r="260" spans="1:6" ht="30" x14ac:dyDescent="0.25">
      <c r="A260" s="21" t="s">
        <v>1076</v>
      </c>
      <c r="B260" s="21" t="s">
        <v>1077</v>
      </c>
      <c r="C260" s="21">
        <v>60</v>
      </c>
      <c r="D260" s="21" t="s">
        <v>34</v>
      </c>
      <c r="E260" s="21">
        <v>902.28</v>
      </c>
      <c r="F260" s="26">
        <f t="shared" si="4"/>
        <v>54136.799999999996</v>
      </c>
    </row>
    <row r="261" spans="1:6" ht="30" x14ac:dyDescent="0.25">
      <c r="A261" s="21" t="s">
        <v>1078</v>
      </c>
      <c r="B261" s="21" t="s">
        <v>1079</v>
      </c>
      <c r="C261" s="21">
        <v>90</v>
      </c>
      <c r="D261" s="21" t="s">
        <v>34</v>
      </c>
      <c r="E261" s="21">
        <v>720</v>
      </c>
      <c r="F261" s="26">
        <f t="shared" si="4"/>
        <v>64800</v>
      </c>
    </row>
    <row r="262" spans="1:6" ht="30" x14ac:dyDescent="0.25">
      <c r="A262" s="21" t="s">
        <v>1080</v>
      </c>
      <c r="B262" s="21" t="s">
        <v>1081</v>
      </c>
      <c r="C262" s="21">
        <v>702</v>
      </c>
      <c r="D262" s="21" t="s">
        <v>34</v>
      </c>
      <c r="E262" s="21">
        <v>1843.2</v>
      </c>
      <c r="F262" s="26">
        <f t="shared" si="4"/>
        <v>1293926.4000000001</v>
      </c>
    </row>
    <row r="263" spans="1:6" ht="30" x14ac:dyDescent="0.25">
      <c r="A263" s="21" t="s">
        <v>1082</v>
      </c>
      <c r="B263" s="21" t="s">
        <v>1083</v>
      </c>
      <c r="C263" s="21">
        <v>31</v>
      </c>
      <c r="D263" s="21" t="s">
        <v>34</v>
      </c>
      <c r="E263" s="21">
        <v>2339.9899999999998</v>
      </c>
      <c r="F263" s="26">
        <f t="shared" si="4"/>
        <v>72539.689999999988</v>
      </c>
    </row>
    <row r="264" spans="1:6" ht="30" x14ac:dyDescent="0.25">
      <c r="A264" s="21" t="s">
        <v>1084</v>
      </c>
      <c r="B264" s="21" t="s">
        <v>1085</v>
      </c>
      <c r="C264" s="21">
        <v>41</v>
      </c>
      <c r="D264" s="21" t="s">
        <v>34</v>
      </c>
      <c r="E264" s="21">
        <v>980</v>
      </c>
      <c r="F264" s="26">
        <f t="shared" si="4"/>
        <v>40180</v>
      </c>
    </row>
    <row r="265" spans="1:6" ht="30" x14ac:dyDescent="0.25">
      <c r="A265" s="21" t="s">
        <v>1086</v>
      </c>
      <c r="B265" s="21" t="s">
        <v>1087</v>
      </c>
      <c r="C265" s="21">
        <v>230</v>
      </c>
      <c r="D265" s="21" t="s">
        <v>34</v>
      </c>
      <c r="E265" s="21">
        <v>2990.7</v>
      </c>
      <c r="F265" s="26">
        <f t="shared" si="4"/>
        <v>687861</v>
      </c>
    </row>
    <row r="266" spans="1:6" ht="30" x14ac:dyDescent="0.25">
      <c r="A266" s="21" t="s">
        <v>1277</v>
      </c>
      <c r="B266" s="21" t="s">
        <v>1278</v>
      </c>
      <c r="C266" s="21">
        <v>10</v>
      </c>
      <c r="D266" s="21" t="s">
        <v>34</v>
      </c>
      <c r="E266" s="21">
        <v>5655</v>
      </c>
      <c r="F266" s="26">
        <f t="shared" si="4"/>
        <v>56550</v>
      </c>
    </row>
    <row r="267" spans="1:6" ht="30" x14ac:dyDescent="0.25">
      <c r="A267" s="21" t="s">
        <v>1088</v>
      </c>
      <c r="B267" s="21" t="s">
        <v>1089</v>
      </c>
      <c r="C267" s="21">
        <v>430</v>
      </c>
      <c r="D267" s="21" t="s">
        <v>34</v>
      </c>
      <c r="E267" s="21">
        <v>4.6500000000000004</v>
      </c>
      <c r="F267" s="26">
        <f t="shared" si="4"/>
        <v>1999.5000000000002</v>
      </c>
    </row>
    <row r="268" spans="1:6" ht="30" x14ac:dyDescent="0.25">
      <c r="A268" s="21" t="s">
        <v>1090</v>
      </c>
      <c r="B268" s="21" t="s">
        <v>1091</v>
      </c>
      <c r="C268" s="21">
        <v>54</v>
      </c>
      <c r="D268" s="21" t="s">
        <v>34</v>
      </c>
      <c r="E268" s="21">
        <v>88</v>
      </c>
      <c r="F268" s="26">
        <f t="shared" si="4"/>
        <v>4752</v>
      </c>
    </row>
    <row r="269" spans="1:6" ht="30" x14ac:dyDescent="0.25">
      <c r="A269" s="21" t="s">
        <v>1092</v>
      </c>
      <c r="B269" s="21" t="s">
        <v>1093</v>
      </c>
      <c r="C269" s="21">
        <v>504</v>
      </c>
      <c r="D269" s="21" t="s">
        <v>327</v>
      </c>
      <c r="E269" s="21">
        <v>1</v>
      </c>
      <c r="F269" s="26">
        <f t="shared" si="4"/>
        <v>504</v>
      </c>
    </row>
    <row r="270" spans="1:6" ht="30" x14ac:dyDescent="0.25">
      <c r="A270" s="21" t="s">
        <v>1094</v>
      </c>
      <c r="B270" s="21" t="s">
        <v>1095</v>
      </c>
      <c r="C270" s="21">
        <v>500</v>
      </c>
      <c r="D270" s="21" t="s">
        <v>172</v>
      </c>
      <c r="E270" s="21">
        <v>1</v>
      </c>
      <c r="F270" s="26">
        <f t="shared" si="4"/>
        <v>500</v>
      </c>
    </row>
    <row r="271" spans="1:6" ht="30" x14ac:dyDescent="0.25">
      <c r="A271" s="21" t="s">
        <v>1096</v>
      </c>
      <c r="B271" s="21" t="s">
        <v>1097</v>
      </c>
      <c r="C271" s="21">
        <v>324</v>
      </c>
      <c r="D271" s="21" t="s">
        <v>172</v>
      </c>
      <c r="E271" s="21">
        <v>655.22</v>
      </c>
      <c r="F271" s="26">
        <f t="shared" si="4"/>
        <v>212291.28</v>
      </c>
    </row>
    <row r="272" spans="1:6" ht="30" x14ac:dyDescent="0.25">
      <c r="A272" s="21" t="s">
        <v>1098</v>
      </c>
      <c r="B272" s="21" t="s">
        <v>1099</v>
      </c>
      <c r="C272" s="21">
        <v>253</v>
      </c>
      <c r="D272" s="21" t="s">
        <v>34</v>
      </c>
      <c r="E272" s="21">
        <v>112</v>
      </c>
      <c r="F272" s="26">
        <f t="shared" si="4"/>
        <v>28336</v>
      </c>
    </row>
    <row r="273" spans="1:6" ht="30" x14ac:dyDescent="0.25">
      <c r="A273" s="21" t="s">
        <v>1100</v>
      </c>
      <c r="B273" s="21" t="s">
        <v>1101</v>
      </c>
      <c r="C273" s="21">
        <v>138</v>
      </c>
      <c r="D273" s="21" t="s">
        <v>34</v>
      </c>
      <c r="E273" s="21">
        <v>100.8</v>
      </c>
      <c r="F273" s="26">
        <f t="shared" si="4"/>
        <v>13910.4</v>
      </c>
    </row>
    <row r="274" spans="1:6" ht="30" x14ac:dyDescent="0.25">
      <c r="A274" s="21" t="s">
        <v>1104</v>
      </c>
      <c r="B274" s="21" t="s">
        <v>1105</v>
      </c>
      <c r="C274" s="21">
        <v>176</v>
      </c>
      <c r="D274" s="21" t="s">
        <v>34</v>
      </c>
      <c r="E274" s="21">
        <v>340</v>
      </c>
      <c r="F274" s="26">
        <f t="shared" si="4"/>
        <v>59840</v>
      </c>
    </row>
    <row r="275" spans="1:6" ht="30" x14ac:dyDescent="0.25">
      <c r="A275" s="21" t="s">
        <v>1106</v>
      </c>
      <c r="B275" s="21" t="s">
        <v>1107</v>
      </c>
      <c r="C275" s="21">
        <v>110</v>
      </c>
      <c r="D275" s="21" t="s">
        <v>34</v>
      </c>
      <c r="E275" s="21">
        <v>1</v>
      </c>
      <c r="F275" s="26">
        <f t="shared" si="4"/>
        <v>110</v>
      </c>
    </row>
    <row r="276" spans="1:6" ht="30" x14ac:dyDescent="0.25">
      <c r="A276" s="21" t="s">
        <v>1108</v>
      </c>
      <c r="B276" s="21" t="s">
        <v>1109</v>
      </c>
      <c r="C276" s="21">
        <v>92</v>
      </c>
      <c r="D276" s="21" t="s">
        <v>34</v>
      </c>
      <c r="E276" s="21">
        <v>22.9</v>
      </c>
      <c r="F276" s="26">
        <f t="shared" si="4"/>
        <v>2106.7999999999997</v>
      </c>
    </row>
    <row r="277" spans="1:6" ht="30" x14ac:dyDescent="0.25">
      <c r="A277" s="21" t="s">
        <v>1110</v>
      </c>
      <c r="B277" s="21" t="s">
        <v>1111</v>
      </c>
      <c r="C277" s="21">
        <v>5</v>
      </c>
      <c r="D277" s="21" t="s">
        <v>34</v>
      </c>
      <c r="E277" s="21">
        <v>841.8</v>
      </c>
      <c r="F277" s="26">
        <f t="shared" si="4"/>
        <v>4209</v>
      </c>
    </row>
    <row r="278" spans="1:6" ht="30" x14ac:dyDescent="0.25">
      <c r="A278" s="21" t="s">
        <v>1112</v>
      </c>
      <c r="B278" s="21" t="s">
        <v>1113</v>
      </c>
      <c r="C278" s="21">
        <v>289</v>
      </c>
      <c r="D278" s="21" t="s">
        <v>34</v>
      </c>
      <c r="E278" s="21">
        <v>500</v>
      </c>
      <c r="F278" s="26">
        <f t="shared" si="4"/>
        <v>144500</v>
      </c>
    </row>
    <row r="279" spans="1:6" ht="30" x14ac:dyDescent="0.25">
      <c r="A279" s="21" t="s">
        <v>1114</v>
      </c>
      <c r="B279" s="21" t="s">
        <v>1115</v>
      </c>
      <c r="C279" s="21">
        <v>195</v>
      </c>
      <c r="D279" s="21" t="s">
        <v>34</v>
      </c>
      <c r="E279" s="21">
        <v>100.8</v>
      </c>
      <c r="F279" s="26">
        <f t="shared" si="4"/>
        <v>19656</v>
      </c>
    </row>
    <row r="280" spans="1:6" ht="30" x14ac:dyDescent="0.25">
      <c r="A280" s="21" t="s">
        <v>1116</v>
      </c>
      <c r="B280" s="21" t="s">
        <v>1117</v>
      </c>
      <c r="C280" s="21">
        <v>2</v>
      </c>
      <c r="D280" s="21" t="s">
        <v>1118</v>
      </c>
      <c r="E280" s="21">
        <v>5300</v>
      </c>
      <c r="F280" s="26">
        <f t="shared" si="4"/>
        <v>10600</v>
      </c>
    </row>
    <row r="281" spans="1:6" ht="30" x14ac:dyDescent="0.25">
      <c r="A281" s="21" t="s">
        <v>1119</v>
      </c>
      <c r="B281" s="21" t="s">
        <v>1120</v>
      </c>
      <c r="C281" s="21">
        <v>1</v>
      </c>
      <c r="D281" s="21" t="s">
        <v>34</v>
      </c>
      <c r="E281" s="21">
        <v>6300</v>
      </c>
      <c r="F281" s="26">
        <f t="shared" si="4"/>
        <v>6300</v>
      </c>
    </row>
    <row r="282" spans="1:6" ht="30" x14ac:dyDescent="0.25">
      <c r="A282" s="21" t="s">
        <v>1121</v>
      </c>
      <c r="B282" s="21" t="s">
        <v>1122</v>
      </c>
      <c r="C282" s="21">
        <v>53</v>
      </c>
      <c r="D282" s="21" t="s">
        <v>34</v>
      </c>
      <c r="E282" s="21">
        <v>368</v>
      </c>
      <c r="F282" s="26">
        <f t="shared" si="4"/>
        <v>19504</v>
      </c>
    </row>
    <row r="283" spans="1:6" ht="30" x14ac:dyDescent="0.25">
      <c r="A283" s="21" t="s">
        <v>1123</v>
      </c>
      <c r="B283" s="21" t="s">
        <v>1124</v>
      </c>
      <c r="C283" s="21">
        <v>133</v>
      </c>
      <c r="D283" s="21" t="s">
        <v>34</v>
      </c>
      <c r="E283" s="21">
        <v>48</v>
      </c>
      <c r="F283" s="26">
        <f t="shared" si="4"/>
        <v>6384</v>
      </c>
    </row>
    <row r="284" spans="1:6" ht="30" x14ac:dyDescent="0.25">
      <c r="A284" s="21" t="s">
        <v>1279</v>
      </c>
      <c r="B284" s="21" t="s">
        <v>1280</v>
      </c>
      <c r="C284" s="21">
        <v>70</v>
      </c>
      <c r="D284" s="21" t="s">
        <v>34</v>
      </c>
      <c r="E284" s="21">
        <v>1200.06</v>
      </c>
      <c r="F284" s="26">
        <f t="shared" si="4"/>
        <v>84004.2</v>
      </c>
    </row>
    <row r="285" spans="1:6" ht="30" x14ac:dyDescent="0.25">
      <c r="A285" s="21" t="s">
        <v>1281</v>
      </c>
      <c r="B285" s="21" t="s">
        <v>1282</v>
      </c>
      <c r="C285" s="21">
        <v>96</v>
      </c>
      <c r="D285" s="21" t="s">
        <v>34</v>
      </c>
      <c r="E285" s="21">
        <v>320.01600000000002</v>
      </c>
      <c r="F285" s="26">
        <f t="shared" si="4"/>
        <v>30721.536</v>
      </c>
    </row>
    <row r="286" spans="1:6" ht="30" x14ac:dyDescent="0.25">
      <c r="A286" s="21" t="s">
        <v>1283</v>
      </c>
      <c r="B286" s="21" t="s">
        <v>1284</v>
      </c>
      <c r="C286" s="21">
        <v>86</v>
      </c>
      <c r="D286" s="21" t="s">
        <v>34</v>
      </c>
      <c r="E286" s="21">
        <v>420.08</v>
      </c>
      <c r="F286" s="26">
        <f t="shared" si="4"/>
        <v>36126.879999999997</v>
      </c>
    </row>
    <row r="287" spans="1:6" ht="30" x14ac:dyDescent="0.25">
      <c r="A287" s="21" t="s">
        <v>1125</v>
      </c>
      <c r="B287" s="21" t="s">
        <v>1126</v>
      </c>
      <c r="C287" s="21">
        <v>298</v>
      </c>
      <c r="D287" s="21" t="s">
        <v>34</v>
      </c>
      <c r="E287" s="21">
        <v>110</v>
      </c>
      <c r="F287" s="26">
        <f t="shared" si="4"/>
        <v>32780</v>
      </c>
    </row>
    <row r="288" spans="1:6" ht="30" x14ac:dyDescent="0.25">
      <c r="A288" s="21" t="s">
        <v>1127</v>
      </c>
      <c r="B288" s="21" t="s">
        <v>1285</v>
      </c>
      <c r="C288" s="21">
        <v>84</v>
      </c>
      <c r="D288" s="21" t="s">
        <v>34</v>
      </c>
      <c r="E288" s="21">
        <v>97</v>
      </c>
      <c r="F288" s="26">
        <f t="shared" si="4"/>
        <v>8148</v>
      </c>
    </row>
    <row r="289" spans="1:6" ht="30" x14ac:dyDescent="0.25">
      <c r="A289" s="21" t="s">
        <v>1286</v>
      </c>
      <c r="B289" s="21" t="s">
        <v>1287</v>
      </c>
      <c r="C289" s="21">
        <v>3</v>
      </c>
      <c r="D289" s="21" t="s">
        <v>34</v>
      </c>
      <c r="E289" s="21">
        <v>1</v>
      </c>
      <c r="F289" s="26">
        <f t="shared" si="4"/>
        <v>3</v>
      </c>
    </row>
    <row r="290" spans="1:6" ht="30" x14ac:dyDescent="0.25">
      <c r="A290" s="21" t="s">
        <v>1288</v>
      </c>
      <c r="B290" s="21" t="s">
        <v>1289</v>
      </c>
      <c r="C290" s="21">
        <v>7400</v>
      </c>
      <c r="D290" s="21" t="s">
        <v>34</v>
      </c>
      <c r="E290" s="21">
        <v>570</v>
      </c>
      <c r="F290" s="26">
        <f t="shared" si="4"/>
        <v>4218000</v>
      </c>
    </row>
    <row r="291" spans="1:6" ht="30" x14ac:dyDescent="0.25">
      <c r="A291" s="21" t="s">
        <v>1131</v>
      </c>
      <c r="B291" s="21" t="s">
        <v>1132</v>
      </c>
      <c r="C291" s="21">
        <v>50</v>
      </c>
      <c r="D291" s="21" t="s">
        <v>34</v>
      </c>
      <c r="E291" s="21">
        <v>112.01</v>
      </c>
      <c r="F291" s="26">
        <f t="shared" si="4"/>
        <v>5600.5</v>
      </c>
    </row>
    <row r="292" spans="1:6" ht="30" x14ac:dyDescent="0.25">
      <c r="A292" s="21" t="s">
        <v>1133</v>
      </c>
      <c r="B292" s="21" t="s">
        <v>1134</v>
      </c>
      <c r="C292" s="21">
        <v>7</v>
      </c>
      <c r="D292" s="21" t="s">
        <v>34</v>
      </c>
      <c r="E292" s="21">
        <v>2750.7</v>
      </c>
      <c r="F292" s="26">
        <f t="shared" si="4"/>
        <v>19254.899999999998</v>
      </c>
    </row>
    <row r="293" spans="1:6" ht="30" x14ac:dyDescent="0.25">
      <c r="A293" s="21" t="s">
        <v>1135</v>
      </c>
      <c r="B293" s="21" t="s">
        <v>1136</v>
      </c>
      <c r="C293" s="21">
        <v>470</v>
      </c>
      <c r="D293" s="21" t="s">
        <v>34</v>
      </c>
      <c r="E293" s="21">
        <v>980</v>
      </c>
      <c r="F293" s="26">
        <f t="shared" si="4"/>
        <v>460600</v>
      </c>
    </row>
    <row r="294" spans="1:6" ht="30" x14ac:dyDescent="0.25">
      <c r="A294" s="21" t="s">
        <v>1290</v>
      </c>
      <c r="B294" s="21" t="s">
        <v>1291</v>
      </c>
      <c r="C294" s="21">
        <v>1</v>
      </c>
      <c r="D294" s="21" t="s">
        <v>34</v>
      </c>
      <c r="E294" s="21">
        <v>2867.04</v>
      </c>
      <c r="F294" s="26">
        <f t="shared" si="4"/>
        <v>2867.04</v>
      </c>
    </row>
    <row r="295" spans="1:6" ht="30" x14ac:dyDescent="0.25">
      <c r="A295" s="21" t="s">
        <v>1292</v>
      </c>
      <c r="B295" s="21" t="s">
        <v>1293</v>
      </c>
      <c r="C295" s="21">
        <v>11</v>
      </c>
      <c r="D295" s="21" t="s">
        <v>34</v>
      </c>
      <c r="E295" s="21">
        <v>86.88</v>
      </c>
      <c r="F295" s="26">
        <f t="shared" si="4"/>
        <v>955.68</v>
      </c>
    </row>
    <row r="296" spans="1:6" ht="30" x14ac:dyDescent="0.25">
      <c r="A296" s="21" t="s">
        <v>1137</v>
      </c>
      <c r="B296" s="21" t="s">
        <v>1138</v>
      </c>
      <c r="C296" s="21">
        <v>13</v>
      </c>
      <c r="D296" s="21" t="s">
        <v>34</v>
      </c>
      <c r="E296" s="21">
        <v>25.2</v>
      </c>
      <c r="F296" s="26">
        <f t="shared" si="4"/>
        <v>327.59999999999997</v>
      </c>
    </row>
    <row r="297" spans="1:6" ht="30" x14ac:dyDescent="0.25">
      <c r="A297" s="21" t="s">
        <v>1139</v>
      </c>
      <c r="B297" s="21" t="s">
        <v>1140</v>
      </c>
      <c r="C297" s="21">
        <v>174</v>
      </c>
      <c r="D297" s="21" t="s">
        <v>34</v>
      </c>
      <c r="E297" s="21">
        <v>64</v>
      </c>
      <c r="F297" s="26">
        <f t="shared" si="4"/>
        <v>11136</v>
      </c>
    </row>
    <row r="298" spans="1:6" ht="30" x14ac:dyDescent="0.25">
      <c r="A298" s="21" t="s">
        <v>1141</v>
      </c>
      <c r="B298" s="21" t="s">
        <v>1142</v>
      </c>
      <c r="C298" s="21">
        <v>83</v>
      </c>
      <c r="D298" s="21" t="s">
        <v>34</v>
      </c>
      <c r="E298" s="21">
        <v>8.3661999999999992</v>
      </c>
      <c r="F298" s="26">
        <f t="shared" si="4"/>
        <v>694.39459999999997</v>
      </c>
    </row>
    <row r="299" spans="1:6" ht="30" x14ac:dyDescent="0.25">
      <c r="A299" s="21" t="s">
        <v>1143</v>
      </c>
      <c r="B299" s="21" t="s">
        <v>1144</v>
      </c>
      <c r="C299" s="21">
        <v>75</v>
      </c>
      <c r="D299" s="21" t="s">
        <v>34</v>
      </c>
      <c r="E299" s="21">
        <v>8.3661999999999992</v>
      </c>
      <c r="F299" s="26">
        <f t="shared" si="4"/>
        <v>627.46499999999992</v>
      </c>
    </row>
    <row r="300" spans="1:6" ht="30" x14ac:dyDescent="0.25">
      <c r="A300" s="21" t="s">
        <v>1145</v>
      </c>
      <c r="B300" s="21" t="s">
        <v>1146</v>
      </c>
      <c r="C300" s="21">
        <v>90</v>
      </c>
      <c r="D300" s="21" t="s">
        <v>34</v>
      </c>
      <c r="E300" s="21">
        <v>1</v>
      </c>
      <c r="F300" s="26">
        <f t="shared" si="4"/>
        <v>90</v>
      </c>
    </row>
    <row r="301" spans="1:6" ht="30" x14ac:dyDescent="0.25">
      <c r="A301" s="21" t="s">
        <v>1147</v>
      </c>
      <c r="B301" s="21" t="s">
        <v>1148</v>
      </c>
      <c r="C301" s="21">
        <v>8</v>
      </c>
      <c r="D301" s="21" t="s">
        <v>34</v>
      </c>
      <c r="E301" s="21">
        <v>74.930000000000007</v>
      </c>
      <c r="F301" s="26">
        <f t="shared" si="4"/>
        <v>599.44000000000005</v>
      </c>
    </row>
    <row r="302" spans="1:6" ht="30" x14ac:dyDescent="0.25">
      <c r="A302" s="21" t="s">
        <v>1149</v>
      </c>
      <c r="B302" s="21" t="s">
        <v>1150</v>
      </c>
      <c r="C302" s="21">
        <v>58</v>
      </c>
      <c r="D302" s="21" t="s">
        <v>70</v>
      </c>
      <c r="E302" s="21">
        <v>1</v>
      </c>
      <c r="F302" s="26">
        <f t="shared" si="4"/>
        <v>58</v>
      </c>
    </row>
    <row r="303" spans="1:6" ht="30" x14ac:dyDescent="0.25">
      <c r="A303" s="21" t="s">
        <v>1151</v>
      </c>
      <c r="B303" s="21" t="s">
        <v>1152</v>
      </c>
      <c r="C303" s="21">
        <v>1380</v>
      </c>
      <c r="D303" s="21" t="s">
        <v>940</v>
      </c>
      <c r="E303" s="21">
        <v>135.69999999999999</v>
      </c>
      <c r="F303" s="26">
        <f t="shared" si="4"/>
        <v>187265.99999999997</v>
      </c>
    </row>
    <row r="304" spans="1:6" ht="30" x14ac:dyDescent="0.25">
      <c r="A304" s="21" t="s">
        <v>1294</v>
      </c>
      <c r="B304" s="21" t="s">
        <v>1295</v>
      </c>
      <c r="C304" s="21">
        <v>5</v>
      </c>
      <c r="D304" s="21" t="s">
        <v>34</v>
      </c>
      <c r="E304" s="21">
        <v>11800</v>
      </c>
      <c r="F304" s="26">
        <f t="shared" si="4"/>
        <v>59000</v>
      </c>
    </row>
    <row r="305" spans="1:6" ht="30" x14ac:dyDescent="0.25">
      <c r="A305" s="21" t="s">
        <v>1153</v>
      </c>
      <c r="B305" s="21" t="s">
        <v>1154</v>
      </c>
      <c r="C305" s="21">
        <v>100</v>
      </c>
      <c r="D305" s="21" t="s">
        <v>34</v>
      </c>
      <c r="E305" s="21">
        <v>17.440000000000001</v>
      </c>
      <c r="F305" s="26">
        <f t="shared" si="4"/>
        <v>1744.0000000000002</v>
      </c>
    </row>
    <row r="306" spans="1:6" ht="30" x14ac:dyDescent="0.25">
      <c r="A306" s="21" t="s">
        <v>1155</v>
      </c>
      <c r="B306" s="21" t="s">
        <v>1156</v>
      </c>
      <c r="C306" s="21">
        <v>8</v>
      </c>
      <c r="D306" s="21" t="s">
        <v>34</v>
      </c>
      <c r="E306" s="21">
        <v>4631.9956000000002</v>
      </c>
      <c r="F306" s="26">
        <f t="shared" si="4"/>
        <v>37055.964800000002</v>
      </c>
    </row>
    <row r="307" spans="1:6" ht="30" x14ac:dyDescent="0.25">
      <c r="A307" s="21" t="s">
        <v>1157</v>
      </c>
      <c r="B307" s="21" t="s">
        <v>1158</v>
      </c>
      <c r="C307" s="21">
        <v>15</v>
      </c>
      <c r="D307" s="21" t="s">
        <v>34</v>
      </c>
      <c r="E307" s="21">
        <v>690</v>
      </c>
      <c r="F307" s="26">
        <f t="shared" si="4"/>
        <v>10350</v>
      </c>
    </row>
    <row r="308" spans="1:6" ht="30" x14ac:dyDescent="0.25">
      <c r="A308" s="21" t="s">
        <v>1159</v>
      </c>
      <c r="B308" s="21" t="s">
        <v>1160</v>
      </c>
      <c r="C308" s="21">
        <v>1</v>
      </c>
      <c r="D308" s="21" t="s">
        <v>34</v>
      </c>
      <c r="E308" s="21">
        <v>520.6</v>
      </c>
      <c r="F308" s="26">
        <f t="shared" si="4"/>
        <v>520.6</v>
      </c>
    </row>
    <row r="309" spans="1:6" ht="30" x14ac:dyDescent="0.25">
      <c r="A309" s="21" t="s">
        <v>1161</v>
      </c>
      <c r="B309" s="21" t="s">
        <v>1162</v>
      </c>
      <c r="C309" s="21">
        <v>4</v>
      </c>
      <c r="D309" s="21" t="s">
        <v>34</v>
      </c>
      <c r="E309" s="21">
        <v>670</v>
      </c>
      <c r="F309" s="26">
        <f t="shared" si="4"/>
        <v>2680</v>
      </c>
    </row>
    <row r="310" spans="1:6" ht="30" x14ac:dyDescent="0.25">
      <c r="A310" s="21" t="s">
        <v>1163</v>
      </c>
      <c r="B310" s="21" t="s">
        <v>1164</v>
      </c>
      <c r="C310" s="21">
        <v>1</v>
      </c>
      <c r="D310" s="21" t="s">
        <v>34</v>
      </c>
      <c r="E310" s="21">
        <v>0.28999999999999998</v>
      </c>
      <c r="F310" s="26">
        <f t="shared" si="4"/>
        <v>0.28999999999999998</v>
      </c>
    </row>
    <row r="311" spans="1:6" ht="30" x14ac:dyDescent="0.25">
      <c r="A311" s="21" t="s">
        <v>1165</v>
      </c>
      <c r="B311" s="21" t="s">
        <v>1166</v>
      </c>
      <c r="C311" s="21">
        <v>1</v>
      </c>
      <c r="D311" s="21" t="s">
        <v>172</v>
      </c>
      <c r="E311" s="21">
        <v>2413</v>
      </c>
      <c r="F311" s="26">
        <f t="shared" si="4"/>
        <v>2413</v>
      </c>
    </row>
    <row r="312" spans="1:6" ht="30" x14ac:dyDescent="0.25">
      <c r="A312" s="21" t="s">
        <v>1167</v>
      </c>
      <c r="B312" s="21" t="s">
        <v>1168</v>
      </c>
      <c r="C312" s="21">
        <v>53</v>
      </c>
      <c r="D312" s="21" t="s">
        <v>34</v>
      </c>
      <c r="E312" s="21">
        <v>405</v>
      </c>
      <c r="F312" s="26">
        <f t="shared" si="4"/>
        <v>21465</v>
      </c>
    </row>
    <row r="313" spans="1:6" ht="30" x14ac:dyDescent="0.25">
      <c r="A313" s="21" t="s">
        <v>1169</v>
      </c>
      <c r="B313" s="21" t="s">
        <v>1170</v>
      </c>
      <c r="C313" s="21">
        <v>1</v>
      </c>
      <c r="D313" s="21" t="s">
        <v>34</v>
      </c>
      <c r="E313" s="21">
        <v>2600</v>
      </c>
      <c r="F313" s="26">
        <f t="shared" si="4"/>
        <v>2600</v>
      </c>
    </row>
    <row r="314" spans="1:6" ht="30" x14ac:dyDescent="0.25">
      <c r="A314" s="21" t="s">
        <v>1171</v>
      </c>
      <c r="B314" s="21" t="s">
        <v>1172</v>
      </c>
      <c r="C314" s="21">
        <v>168</v>
      </c>
      <c r="D314" s="21" t="s">
        <v>940</v>
      </c>
      <c r="E314" s="21">
        <v>967.77</v>
      </c>
      <c r="F314" s="26">
        <f t="shared" si="4"/>
        <v>162585.35999999999</v>
      </c>
    </row>
    <row r="315" spans="1:6" ht="30" x14ac:dyDescent="0.25">
      <c r="A315" s="21" t="s">
        <v>1173</v>
      </c>
      <c r="B315" s="21" t="s">
        <v>1174</v>
      </c>
      <c r="C315" s="21">
        <v>57</v>
      </c>
      <c r="D315" s="21" t="s">
        <v>940</v>
      </c>
      <c r="E315" s="21">
        <v>1517</v>
      </c>
      <c r="F315" s="26">
        <f t="shared" si="4"/>
        <v>86469</v>
      </c>
    </row>
    <row r="316" spans="1:6" ht="30" x14ac:dyDescent="0.25">
      <c r="A316" s="21" t="s">
        <v>1175</v>
      </c>
      <c r="B316" s="21" t="s">
        <v>1176</v>
      </c>
      <c r="C316" s="21">
        <v>2340</v>
      </c>
      <c r="D316" s="21" t="s">
        <v>34</v>
      </c>
      <c r="E316" s="21">
        <v>0.44</v>
      </c>
      <c r="F316" s="26">
        <f t="shared" si="4"/>
        <v>1029.5999999999999</v>
      </c>
    </row>
    <row r="317" spans="1:6" ht="30" x14ac:dyDescent="0.25">
      <c r="A317" s="21" t="s">
        <v>1296</v>
      </c>
      <c r="B317" s="21" t="s">
        <v>1297</v>
      </c>
      <c r="C317" s="21">
        <v>8</v>
      </c>
      <c r="D317" s="21" t="s">
        <v>34</v>
      </c>
      <c r="E317" s="21">
        <v>7476.48</v>
      </c>
      <c r="F317" s="26">
        <f t="shared" ref="F317:F353" si="5">C317*E317</f>
        <v>59811.839999999997</v>
      </c>
    </row>
    <row r="318" spans="1:6" ht="30" x14ac:dyDescent="0.25">
      <c r="A318" s="21" t="s">
        <v>1179</v>
      </c>
      <c r="B318" s="21" t="s">
        <v>1180</v>
      </c>
      <c r="C318" s="21">
        <v>25</v>
      </c>
      <c r="D318" s="21" t="s">
        <v>940</v>
      </c>
      <c r="E318" s="21">
        <v>2500</v>
      </c>
      <c r="F318" s="26">
        <f t="shared" si="5"/>
        <v>62500</v>
      </c>
    </row>
    <row r="319" spans="1:6" ht="30" x14ac:dyDescent="0.25">
      <c r="A319" s="21" t="s">
        <v>1181</v>
      </c>
      <c r="B319" s="21" t="s">
        <v>1182</v>
      </c>
      <c r="C319" s="21">
        <v>5</v>
      </c>
      <c r="D319" s="21" t="s">
        <v>34</v>
      </c>
      <c r="E319" s="21">
        <v>3499.998</v>
      </c>
      <c r="F319" s="26">
        <f t="shared" si="5"/>
        <v>17499.990000000002</v>
      </c>
    </row>
    <row r="320" spans="1:6" ht="30" x14ac:dyDescent="0.25">
      <c r="A320" s="21" t="s">
        <v>1193</v>
      </c>
      <c r="B320" s="21" t="s">
        <v>1194</v>
      </c>
      <c r="C320" s="21">
        <v>98</v>
      </c>
      <c r="D320" s="21" t="s">
        <v>34</v>
      </c>
      <c r="E320" s="21">
        <v>182.4</v>
      </c>
      <c r="F320" s="26">
        <f t="shared" si="5"/>
        <v>17875.2</v>
      </c>
    </row>
    <row r="321" spans="1:6" ht="30" x14ac:dyDescent="0.25">
      <c r="A321" s="21" t="s">
        <v>1183</v>
      </c>
      <c r="B321" s="21" t="s">
        <v>1184</v>
      </c>
      <c r="C321" s="21">
        <v>216</v>
      </c>
      <c r="D321" s="21" t="s">
        <v>34</v>
      </c>
      <c r="E321" s="21">
        <v>82</v>
      </c>
      <c r="F321" s="26">
        <f t="shared" si="5"/>
        <v>17712</v>
      </c>
    </row>
    <row r="322" spans="1:6" ht="30" x14ac:dyDescent="0.25">
      <c r="A322" s="21" t="s">
        <v>1185</v>
      </c>
      <c r="B322" s="21" t="s">
        <v>1186</v>
      </c>
      <c r="C322" s="21">
        <v>529</v>
      </c>
      <c r="D322" s="21" t="s">
        <v>34</v>
      </c>
      <c r="E322" s="21">
        <v>105</v>
      </c>
      <c r="F322" s="26">
        <f t="shared" si="5"/>
        <v>55545</v>
      </c>
    </row>
    <row r="323" spans="1:6" ht="30" x14ac:dyDescent="0.25">
      <c r="A323" s="21" t="s">
        <v>1187</v>
      </c>
      <c r="B323" s="21" t="s">
        <v>1188</v>
      </c>
      <c r="C323" s="21">
        <v>6</v>
      </c>
      <c r="D323" s="21" t="s">
        <v>34</v>
      </c>
      <c r="E323" s="21">
        <v>6136</v>
      </c>
      <c r="F323" s="26">
        <f t="shared" si="5"/>
        <v>36816</v>
      </c>
    </row>
    <row r="324" spans="1:6" ht="30" x14ac:dyDescent="0.25">
      <c r="A324" s="21" t="s">
        <v>1189</v>
      </c>
      <c r="B324" s="21" t="s">
        <v>1190</v>
      </c>
      <c r="C324" s="21">
        <v>166</v>
      </c>
      <c r="D324" s="21" t="s">
        <v>34</v>
      </c>
      <c r="E324" s="21">
        <v>902</v>
      </c>
      <c r="F324" s="26">
        <f t="shared" si="5"/>
        <v>149732</v>
      </c>
    </row>
    <row r="325" spans="1:6" ht="30" x14ac:dyDescent="0.25">
      <c r="A325" s="21" t="s">
        <v>1191</v>
      </c>
      <c r="B325" s="21" t="s">
        <v>1192</v>
      </c>
      <c r="C325" s="21">
        <v>32</v>
      </c>
      <c r="D325" s="21" t="s">
        <v>34</v>
      </c>
      <c r="E325" s="21">
        <v>570</v>
      </c>
      <c r="F325" s="26">
        <f t="shared" si="5"/>
        <v>18240</v>
      </c>
    </row>
    <row r="326" spans="1:6" ht="30" x14ac:dyDescent="0.25">
      <c r="A326" s="21" t="s">
        <v>1195</v>
      </c>
      <c r="B326" s="21" t="s">
        <v>1196</v>
      </c>
      <c r="C326" s="21">
        <v>96</v>
      </c>
      <c r="D326" s="21" t="s">
        <v>34</v>
      </c>
      <c r="E326" s="21">
        <v>830</v>
      </c>
      <c r="F326" s="26">
        <f t="shared" si="5"/>
        <v>79680</v>
      </c>
    </row>
    <row r="327" spans="1:6" ht="30" x14ac:dyDescent="0.25">
      <c r="A327" s="21" t="s">
        <v>1198</v>
      </c>
      <c r="B327" s="21" t="s">
        <v>1199</v>
      </c>
      <c r="C327" s="21">
        <v>2</v>
      </c>
      <c r="D327" s="21" t="s">
        <v>34</v>
      </c>
      <c r="E327" s="21">
        <v>413</v>
      </c>
      <c r="F327" s="26">
        <f t="shared" si="5"/>
        <v>826</v>
      </c>
    </row>
    <row r="328" spans="1:6" ht="30" x14ac:dyDescent="0.25">
      <c r="A328" s="21" t="s">
        <v>1200</v>
      </c>
      <c r="B328" s="21" t="s">
        <v>1201</v>
      </c>
      <c r="C328" s="21">
        <v>63</v>
      </c>
      <c r="D328" s="21" t="s">
        <v>34</v>
      </c>
      <c r="E328" s="21">
        <v>349</v>
      </c>
      <c r="F328" s="26">
        <f t="shared" si="5"/>
        <v>21987</v>
      </c>
    </row>
    <row r="329" spans="1:6" ht="30" x14ac:dyDescent="0.25">
      <c r="A329" s="21" t="s">
        <v>1202</v>
      </c>
      <c r="B329" s="21" t="s">
        <v>1203</v>
      </c>
      <c r="C329" s="21">
        <v>13</v>
      </c>
      <c r="D329" s="21" t="s">
        <v>34</v>
      </c>
      <c r="E329" s="21">
        <v>379</v>
      </c>
      <c r="F329" s="26">
        <f t="shared" si="5"/>
        <v>4927</v>
      </c>
    </row>
    <row r="330" spans="1:6" ht="30" x14ac:dyDescent="0.25">
      <c r="A330" s="21" t="s">
        <v>1204</v>
      </c>
      <c r="B330" s="21" t="s">
        <v>1205</v>
      </c>
      <c r="C330" s="21">
        <v>213</v>
      </c>
      <c r="D330" s="21" t="s">
        <v>34</v>
      </c>
      <c r="E330" s="21">
        <v>495</v>
      </c>
      <c r="F330" s="26">
        <f t="shared" si="5"/>
        <v>105435</v>
      </c>
    </row>
    <row r="331" spans="1:6" ht="30" x14ac:dyDescent="0.25">
      <c r="A331" s="21" t="s">
        <v>1208</v>
      </c>
      <c r="B331" s="21" t="s">
        <v>1209</v>
      </c>
      <c r="C331" s="21">
        <v>336</v>
      </c>
      <c r="D331" s="21" t="s">
        <v>34</v>
      </c>
      <c r="E331" s="21">
        <v>465.6</v>
      </c>
      <c r="F331" s="26">
        <f t="shared" si="5"/>
        <v>156441.60000000001</v>
      </c>
    </row>
    <row r="332" spans="1:6" ht="30" x14ac:dyDescent="0.25">
      <c r="A332" s="21" t="s">
        <v>1214</v>
      </c>
      <c r="B332" s="21" t="s">
        <v>1215</v>
      </c>
      <c r="C332" s="21">
        <v>142</v>
      </c>
      <c r="D332" s="21" t="s">
        <v>34</v>
      </c>
      <c r="E332" s="21">
        <v>244</v>
      </c>
      <c r="F332" s="26">
        <f t="shared" si="5"/>
        <v>34648</v>
      </c>
    </row>
    <row r="333" spans="1:6" ht="30" x14ac:dyDescent="0.25">
      <c r="A333" s="21" t="s">
        <v>1298</v>
      </c>
      <c r="B333" s="21" t="s">
        <v>1299</v>
      </c>
      <c r="C333" s="21">
        <v>4</v>
      </c>
      <c r="D333" s="21" t="s">
        <v>172</v>
      </c>
      <c r="E333" s="21">
        <v>1</v>
      </c>
      <c r="F333" s="26">
        <f t="shared" si="5"/>
        <v>4</v>
      </c>
    </row>
    <row r="334" spans="1:6" ht="30" x14ac:dyDescent="0.25">
      <c r="A334" s="21" t="s">
        <v>1216</v>
      </c>
      <c r="B334" s="21" t="s">
        <v>1217</v>
      </c>
      <c r="C334" s="21">
        <v>547</v>
      </c>
      <c r="D334" s="21" t="s">
        <v>1197</v>
      </c>
      <c r="E334" s="21">
        <v>6</v>
      </c>
      <c r="F334" s="26">
        <f t="shared" si="5"/>
        <v>3282</v>
      </c>
    </row>
    <row r="335" spans="1:6" ht="30" x14ac:dyDescent="0.25">
      <c r="A335" s="21" t="s">
        <v>1300</v>
      </c>
      <c r="B335" s="21" t="s">
        <v>1301</v>
      </c>
      <c r="C335" s="21">
        <v>89</v>
      </c>
      <c r="D335" s="21" t="s">
        <v>34</v>
      </c>
      <c r="E335" s="21">
        <v>81.599999999999994</v>
      </c>
      <c r="F335" s="26">
        <f t="shared" si="5"/>
        <v>7262.4</v>
      </c>
    </row>
    <row r="336" spans="1:6" ht="30" x14ac:dyDescent="0.25">
      <c r="A336" s="21" t="s">
        <v>1220</v>
      </c>
      <c r="B336" s="21" t="s">
        <v>1221</v>
      </c>
      <c r="C336" s="21">
        <v>28</v>
      </c>
      <c r="D336" s="21" t="s">
        <v>34</v>
      </c>
      <c r="E336" s="21">
        <v>95.92</v>
      </c>
      <c r="F336" s="26">
        <f t="shared" si="5"/>
        <v>2685.76</v>
      </c>
    </row>
    <row r="337" spans="1:6" ht="30" x14ac:dyDescent="0.25">
      <c r="A337" s="21" t="s">
        <v>1222</v>
      </c>
      <c r="B337" s="21" t="s">
        <v>1223</v>
      </c>
      <c r="C337" s="21">
        <v>16</v>
      </c>
      <c r="D337" s="21" t="s">
        <v>34</v>
      </c>
      <c r="E337" s="21">
        <v>1</v>
      </c>
      <c r="F337" s="26">
        <f t="shared" si="5"/>
        <v>16</v>
      </c>
    </row>
    <row r="338" spans="1:6" ht="30" x14ac:dyDescent="0.25">
      <c r="A338" s="21" t="s">
        <v>1224</v>
      </c>
      <c r="B338" s="21" t="s">
        <v>1225</v>
      </c>
      <c r="C338" s="21">
        <v>88</v>
      </c>
      <c r="D338" s="21" t="s">
        <v>34</v>
      </c>
      <c r="E338" s="21">
        <v>492</v>
      </c>
      <c r="F338" s="26">
        <f t="shared" si="5"/>
        <v>43296</v>
      </c>
    </row>
    <row r="339" spans="1:6" ht="30" x14ac:dyDescent="0.25">
      <c r="A339" s="21" t="s">
        <v>1229</v>
      </c>
      <c r="B339" s="21" t="s">
        <v>1230</v>
      </c>
      <c r="C339" s="21">
        <v>56</v>
      </c>
      <c r="D339" s="21" t="s">
        <v>34</v>
      </c>
      <c r="E339" s="21">
        <v>793.6</v>
      </c>
      <c r="F339" s="26">
        <f t="shared" si="5"/>
        <v>44441.599999999999</v>
      </c>
    </row>
    <row r="340" spans="1:6" ht="30" x14ac:dyDescent="0.25">
      <c r="A340" s="21" t="s">
        <v>1231</v>
      </c>
      <c r="B340" s="21" t="s">
        <v>1232</v>
      </c>
      <c r="C340" s="21">
        <v>69</v>
      </c>
      <c r="D340" s="21" t="s">
        <v>34</v>
      </c>
      <c r="E340" s="21">
        <v>1057.5999999999999</v>
      </c>
      <c r="F340" s="26">
        <f t="shared" si="5"/>
        <v>72974.399999999994</v>
      </c>
    </row>
    <row r="341" spans="1:6" ht="30" x14ac:dyDescent="0.25">
      <c r="A341" s="21" t="s">
        <v>1233</v>
      </c>
      <c r="B341" s="21" t="s">
        <v>1234</v>
      </c>
      <c r="C341" s="21">
        <v>60</v>
      </c>
      <c r="D341" s="21" t="s">
        <v>34</v>
      </c>
      <c r="E341" s="21">
        <v>2600.1999999999998</v>
      </c>
      <c r="F341" s="26">
        <f t="shared" si="5"/>
        <v>156012</v>
      </c>
    </row>
    <row r="342" spans="1:6" ht="30" x14ac:dyDescent="0.25">
      <c r="A342" s="21" t="s">
        <v>1302</v>
      </c>
      <c r="B342" s="21" t="s">
        <v>1303</v>
      </c>
      <c r="C342" s="21">
        <v>1</v>
      </c>
      <c r="D342" s="21" t="s">
        <v>34</v>
      </c>
      <c r="E342" s="21">
        <v>1902</v>
      </c>
      <c r="F342" s="26">
        <f t="shared" si="5"/>
        <v>1902</v>
      </c>
    </row>
    <row r="343" spans="1:6" ht="30" x14ac:dyDescent="0.25">
      <c r="A343" s="21" t="s">
        <v>1235</v>
      </c>
      <c r="B343" s="21" t="s">
        <v>1236</v>
      </c>
      <c r="C343" s="21">
        <v>500</v>
      </c>
      <c r="D343" s="21" t="s">
        <v>34</v>
      </c>
      <c r="E343" s="21">
        <v>1</v>
      </c>
      <c r="F343" s="26">
        <f t="shared" si="5"/>
        <v>500</v>
      </c>
    </row>
    <row r="344" spans="1:6" ht="30" x14ac:dyDescent="0.25">
      <c r="A344" s="21" t="s">
        <v>1237</v>
      </c>
      <c r="B344" s="21" t="s">
        <v>1238</v>
      </c>
      <c r="C344" s="21">
        <v>166</v>
      </c>
      <c r="D344" s="21" t="s">
        <v>34</v>
      </c>
      <c r="E344" s="21">
        <v>700</v>
      </c>
      <c r="F344" s="26">
        <f t="shared" si="5"/>
        <v>116200</v>
      </c>
    </row>
    <row r="345" spans="1:6" ht="30" x14ac:dyDescent="0.25">
      <c r="A345" s="21" t="s">
        <v>1239</v>
      </c>
      <c r="B345" s="21" t="s">
        <v>1240</v>
      </c>
      <c r="C345" s="21">
        <v>102</v>
      </c>
      <c r="D345" s="21" t="s">
        <v>34</v>
      </c>
      <c r="E345" s="21">
        <v>1918.8</v>
      </c>
      <c r="F345" s="26">
        <f t="shared" si="5"/>
        <v>195717.6</v>
      </c>
    </row>
    <row r="346" spans="1:6" ht="30" x14ac:dyDescent="0.25">
      <c r="A346" s="21" t="s">
        <v>1304</v>
      </c>
      <c r="B346" s="21" t="s">
        <v>1305</v>
      </c>
      <c r="C346" s="21">
        <v>5</v>
      </c>
      <c r="D346" s="21" t="s">
        <v>34</v>
      </c>
      <c r="E346" s="21">
        <v>226.56</v>
      </c>
      <c r="F346" s="26">
        <f t="shared" si="5"/>
        <v>1132.8</v>
      </c>
    </row>
    <row r="347" spans="1:6" ht="30" x14ac:dyDescent="0.25">
      <c r="A347" s="21" t="s">
        <v>1245</v>
      </c>
      <c r="B347" s="21" t="s">
        <v>1246</v>
      </c>
      <c r="C347" s="21">
        <v>700</v>
      </c>
      <c r="D347" s="21" t="s">
        <v>34</v>
      </c>
      <c r="E347" s="21">
        <v>900</v>
      </c>
      <c r="F347" s="26">
        <f t="shared" si="5"/>
        <v>630000</v>
      </c>
    </row>
    <row r="348" spans="1:6" ht="30" x14ac:dyDescent="0.25">
      <c r="A348" s="21" t="s">
        <v>1247</v>
      </c>
      <c r="B348" s="21" t="s">
        <v>1248</v>
      </c>
      <c r="C348" s="21">
        <v>41</v>
      </c>
      <c r="D348" s="21" t="s">
        <v>172</v>
      </c>
      <c r="E348" s="21">
        <v>730</v>
      </c>
      <c r="F348" s="26">
        <f t="shared" si="5"/>
        <v>29930</v>
      </c>
    </row>
    <row r="349" spans="1:6" ht="30" x14ac:dyDescent="0.25">
      <c r="A349" s="21" t="s">
        <v>1249</v>
      </c>
      <c r="B349" s="21" t="s">
        <v>1250</v>
      </c>
      <c r="C349" s="21">
        <v>45</v>
      </c>
      <c r="D349" s="21" t="s">
        <v>172</v>
      </c>
      <c r="E349" s="21">
        <v>780</v>
      </c>
      <c r="F349" s="26">
        <f t="shared" si="5"/>
        <v>35100</v>
      </c>
    </row>
    <row r="350" spans="1:6" ht="30" x14ac:dyDescent="0.25">
      <c r="A350" s="21" t="s">
        <v>1251</v>
      </c>
      <c r="B350" s="21" t="s">
        <v>1252</v>
      </c>
      <c r="C350" s="21">
        <v>31</v>
      </c>
      <c r="D350" s="21" t="s">
        <v>34</v>
      </c>
      <c r="E350" s="21">
        <v>780</v>
      </c>
      <c r="F350" s="26">
        <f t="shared" si="5"/>
        <v>24180</v>
      </c>
    </row>
    <row r="351" spans="1:6" ht="30" x14ac:dyDescent="0.25">
      <c r="A351" s="21" t="s">
        <v>1253</v>
      </c>
      <c r="B351" s="21" t="s">
        <v>1254</v>
      </c>
      <c r="C351" s="21">
        <v>1</v>
      </c>
      <c r="D351" s="21" t="s">
        <v>34</v>
      </c>
      <c r="E351" s="21">
        <v>14</v>
      </c>
      <c r="F351" s="26">
        <f t="shared" si="5"/>
        <v>14</v>
      </c>
    </row>
    <row r="352" spans="1:6" ht="30" x14ac:dyDescent="0.25">
      <c r="A352" s="21" t="s">
        <v>1255</v>
      </c>
      <c r="B352" s="21" t="s">
        <v>1256</v>
      </c>
      <c r="C352" s="21">
        <v>82</v>
      </c>
      <c r="D352" s="21" t="s">
        <v>172</v>
      </c>
      <c r="E352" s="21">
        <v>480</v>
      </c>
      <c r="F352" s="26">
        <f t="shared" si="5"/>
        <v>39360</v>
      </c>
    </row>
    <row r="353" spans="1:6" ht="30" x14ac:dyDescent="0.25">
      <c r="A353" s="21" t="s">
        <v>1257</v>
      </c>
      <c r="B353" s="21" t="s">
        <v>1258</v>
      </c>
      <c r="C353" s="21">
        <v>30</v>
      </c>
      <c r="D353" s="21" t="s">
        <v>34</v>
      </c>
      <c r="E353" s="21">
        <v>78.670599999999993</v>
      </c>
      <c r="F353" s="26">
        <f t="shared" si="5"/>
        <v>2360.1179999999999</v>
      </c>
    </row>
    <row r="354" spans="1:6" x14ac:dyDescent="0.25">
      <c r="F354" s="27">
        <f>SUM(F188:F353)</f>
        <v>16625398.0438</v>
      </c>
    </row>
    <row r="359" spans="1:6" ht="15.75" x14ac:dyDescent="0.25">
      <c r="A359" s="17" t="s">
        <v>24</v>
      </c>
      <c r="B359" s="17"/>
      <c r="C359" s="17"/>
      <c r="D359" s="17"/>
      <c r="E359" s="17"/>
      <c r="F359" s="17"/>
    </row>
    <row r="360" spans="1:6" ht="15.75" x14ac:dyDescent="0.25">
      <c r="A360" s="17" t="s">
        <v>1</v>
      </c>
      <c r="B360" s="17"/>
      <c r="C360" s="17"/>
      <c r="D360" s="17"/>
      <c r="E360" s="17"/>
      <c r="F360" s="17"/>
    </row>
    <row r="361" spans="1:6" ht="15.75" x14ac:dyDescent="0.25">
      <c r="A361" s="17" t="s">
        <v>25</v>
      </c>
      <c r="B361" s="17"/>
      <c r="C361" s="17"/>
      <c r="D361" s="17"/>
      <c r="E361" s="17"/>
      <c r="F361" s="17"/>
    </row>
    <row r="362" spans="1:6" ht="15.75" x14ac:dyDescent="0.25">
      <c r="A362" s="29" t="s">
        <v>277</v>
      </c>
      <c r="B362" s="29"/>
      <c r="C362" s="29"/>
      <c r="D362" s="29"/>
      <c r="E362" s="29"/>
      <c r="F362" s="29"/>
    </row>
    <row r="363" spans="1:6" ht="15.75" x14ac:dyDescent="0.25">
      <c r="A363" s="19" t="s">
        <v>1306</v>
      </c>
      <c r="B363" s="19"/>
      <c r="C363" s="19"/>
      <c r="D363" s="19"/>
      <c r="E363" s="19"/>
      <c r="F363" s="19"/>
    </row>
    <row r="364" spans="1:6" ht="30" x14ac:dyDescent="0.25">
      <c r="A364" s="20" t="s">
        <v>27</v>
      </c>
      <c r="B364" s="20" t="s">
        <v>28</v>
      </c>
      <c r="C364" s="36" t="s">
        <v>445</v>
      </c>
      <c r="D364" s="20" t="s">
        <v>30</v>
      </c>
      <c r="E364" s="20" t="s">
        <v>31</v>
      </c>
      <c r="F364" s="20" t="s">
        <v>8</v>
      </c>
    </row>
    <row r="365" spans="1:6" ht="45" x14ac:dyDescent="0.25">
      <c r="A365" s="21" t="s">
        <v>916</v>
      </c>
      <c r="B365" s="21" t="s">
        <v>917</v>
      </c>
      <c r="C365" s="21">
        <v>312</v>
      </c>
      <c r="D365" s="21" t="s">
        <v>172</v>
      </c>
      <c r="E365" s="21">
        <v>250</v>
      </c>
      <c r="F365" s="21">
        <f t="shared" ref="F365:F428" si="6">C365*E365</f>
        <v>78000</v>
      </c>
    </row>
    <row r="366" spans="1:6" ht="30" x14ac:dyDescent="0.25">
      <c r="A366" s="21" t="s">
        <v>918</v>
      </c>
      <c r="B366" s="21" t="s">
        <v>1260</v>
      </c>
      <c r="C366" s="21">
        <v>144</v>
      </c>
      <c r="D366" s="21" t="s">
        <v>530</v>
      </c>
      <c r="E366" s="21">
        <v>560</v>
      </c>
      <c r="F366" s="21">
        <f t="shared" si="6"/>
        <v>80640</v>
      </c>
    </row>
    <row r="367" spans="1:6" ht="45" x14ac:dyDescent="0.25">
      <c r="A367" s="21" t="s">
        <v>920</v>
      </c>
      <c r="B367" s="21" t="s">
        <v>1261</v>
      </c>
      <c r="C367" s="21">
        <v>144</v>
      </c>
      <c r="D367" s="21" t="s">
        <v>70</v>
      </c>
      <c r="E367" s="21">
        <v>416</v>
      </c>
      <c r="F367" s="21">
        <f t="shared" si="6"/>
        <v>59904</v>
      </c>
    </row>
    <row r="368" spans="1:6" ht="30" x14ac:dyDescent="0.25">
      <c r="A368" s="21" t="s">
        <v>922</v>
      </c>
      <c r="B368" s="21" t="s">
        <v>923</v>
      </c>
      <c r="C368" s="21">
        <v>185</v>
      </c>
      <c r="D368" s="21" t="s">
        <v>530</v>
      </c>
      <c r="E368" s="21">
        <v>192</v>
      </c>
      <c r="F368" s="21">
        <f t="shared" si="6"/>
        <v>35520</v>
      </c>
    </row>
    <row r="369" spans="1:6" ht="30" x14ac:dyDescent="0.25">
      <c r="A369" s="21" t="s">
        <v>924</v>
      </c>
      <c r="B369" s="21" t="s">
        <v>925</v>
      </c>
      <c r="C369" s="21">
        <v>52</v>
      </c>
      <c r="D369" s="21" t="s">
        <v>172</v>
      </c>
      <c r="E369" s="21">
        <v>60.8</v>
      </c>
      <c r="F369" s="21">
        <f t="shared" si="6"/>
        <v>3161.6</v>
      </c>
    </row>
    <row r="370" spans="1:6" ht="30" x14ac:dyDescent="0.25">
      <c r="A370" s="21" t="s">
        <v>928</v>
      </c>
      <c r="B370" s="21" t="s">
        <v>929</v>
      </c>
      <c r="C370" s="21">
        <v>1000</v>
      </c>
      <c r="D370" s="21" t="s">
        <v>34</v>
      </c>
      <c r="E370" s="21">
        <v>1</v>
      </c>
      <c r="F370" s="21">
        <f t="shared" si="6"/>
        <v>1000</v>
      </c>
    </row>
    <row r="371" spans="1:6" ht="30" x14ac:dyDescent="0.25">
      <c r="A371" s="21" t="s">
        <v>930</v>
      </c>
      <c r="B371" s="21" t="s">
        <v>931</v>
      </c>
      <c r="C371" s="21">
        <v>141</v>
      </c>
      <c r="D371" s="21" t="s">
        <v>172</v>
      </c>
      <c r="E371" s="21">
        <v>465.3</v>
      </c>
      <c r="F371" s="21">
        <f t="shared" si="6"/>
        <v>65607.3</v>
      </c>
    </row>
    <row r="372" spans="1:6" ht="30" x14ac:dyDescent="0.25">
      <c r="A372" s="21" t="s">
        <v>932</v>
      </c>
      <c r="B372" s="21" t="s">
        <v>933</v>
      </c>
      <c r="C372" s="21">
        <v>218</v>
      </c>
      <c r="D372" s="21" t="s">
        <v>34</v>
      </c>
      <c r="E372" s="21">
        <v>510</v>
      </c>
      <c r="F372" s="21">
        <f t="shared" si="6"/>
        <v>111180</v>
      </c>
    </row>
    <row r="373" spans="1:6" ht="30" x14ac:dyDescent="0.25">
      <c r="A373" s="21" t="s">
        <v>934</v>
      </c>
      <c r="B373" s="21" t="s">
        <v>935</v>
      </c>
      <c r="C373" s="21">
        <v>1200</v>
      </c>
      <c r="D373" s="21" t="s">
        <v>34</v>
      </c>
      <c r="E373" s="21">
        <v>0.3</v>
      </c>
      <c r="F373" s="21">
        <f t="shared" si="6"/>
        <v>360</v>
      </c>
    </row>
    <row r="374" spans="1:6" ht="30" x14ac:dyDescent="0.25">
      <c r="A374" s="21" t="s">
        <v>936</v>
      </c>
      <c r="B374" s="21" t="s">
        <v>937</v>
      </c>
      <c r="C374" s="21">
        <v>25</v>
      </c>
      <c r="D374" s="21" t="s">
        <v>530</v>
      </c>
      <c r="E374" s="21">
        <v>514</v>
      </c>
      <c r="F374" s="21">
        <f t="shared" si="6"/>
        <v>12850</v>
      </c>
    </row>
    <row r="375" spans="1:6" ht="30" x14ac:dyDescent="0.25">
      <c r="A375" s="21" t="s">
        <v>938</v>
      </c>
      <c r="B375" s="21" t="s">
        <v>939</v>
      </c>
      <c r="C375" s="21">
        <v>280</v>
      </c>
      <c r="D375" s="21" t="s">
        <v>940</v>
      </c>
      <c r="E375" s="21">
        <v>1470</v>
      </c>
      <c r="F375" s="21">
        <f t="shared" si="6"/>
        <v>411600</v>
      </c>
    </row>
    <row r="376" spans="1:6" ht="30" x14ac:dyDescent="0.25">
      <c r="A376" s="21" t="s">
        <v>941</v>
      </c>
      <c r="B376" s="21" t="s">
        <v>942</v>
      </c>
      <c r="C376" s="21">
        <v>645</v>
      </c>
      <c r="D376" s="21" t="s">
        <v>34</v>
      </c>
      <c r="E376" s="21">
        <v>1720</v>
      </c>
      <c r="F376" s="21">
        <f t="shared" si="6"/>
        <v>1109400</v>
      </c>
    </row>
    <row r="377" spans="1:6" ht="30" x14ac:dyDescent="0.25">
      <c r="A377" s="21" t="s">
        <v>943</v>
      </c>
      <c r="B377" s="21" t="s">
        <v>944</v>
      </c>
      <c r="C377" s="21">
        <v>260</v>
      </c>
      <c r="D377" s="21" t="s">
        <v>940</v>
      </c>
      <c r="E377" s="21">
        <v>2200</v>
      </c>
      <c r="F377" s="21">
        <f t="shared" si="6"/>
        <v>572000</v>
      </c>
    </row>
    <row r="378" spans="1:6" ht="30" x14ac:dyDescent="0.25">
      <c r="A378" s="21" t="s">
        <v>947</v>
      </c>
      <c r="B378" s="21" t="s">
        <v>948</v>
      </c>
      <c r="C378" s="21">
        <v>417</v>
      </c>
      <c r="D378" s="21" t="s">
        <v>940</v>
      </c>
      <c r="E378" s="21">
        <v>1706</v>
      </c>
      <c r="F378" s="21">
        <f t="shared" si="6"/>
        <v>711402</v>
      </c>
    </row>
    <row r="379" spans="1:6" ht="30" x14ac:dyDescent="0.25">
      <c r="A379" s="21" t="s">
        <v>949</v>
      </c>
      <c r="B379" s="21" t="s">
        <v>950</v>
      </c>
      <c r="C379" s="21">
        <v>1</v>
      </c>
      <c r="D379" s="21" t="s">
        <v>34</v>
      </c>
      <c r="E379" s="21">
        <v>2160</v>
      </c>
      <c r="F379" s="21">
        <f t="shared" si="6"/>
        <v>2160</v>
      </c>
    </row>
    <row r="380" spans="1:6" ht="30" x14ac:dyDescent="0.25">
      <c r="A380" s="21" t="s">
        <v>951</v>
      </c>
      <c r="B380" s="21" t="s">
        <v>952</v>
      </c>
      <c r="C380" s="21">
        <v>300</v>
      </c>
      <c r="D380" s="21" t="s">
        <v>172</v>
      </c>
      <c r="E380" s="21">
        <v>10</v>
      </c>
      <c r="F380" s="21">
        <f t="shared" si="6"/>
        <v>3000</v>
      </c>
    </row>
    <row r="381" spans="1:6" ht="30" x14ac:dyDescent="0.25">
      <c r="A381" s="21" t="s">
        <v>953</v>
      </c>
      <c r="B381" s="21" t="s">
        <v>954</v>
      </c>
      <c r="C381" s="21">
        <v>380</v>
      </c>
      <c r="D381" s="21" t="s">
        <v>34</v>
      </c>
      <c r="E381" s="21">
        <v>1</v>
      </c>
      <c r="F381" s="21">
        <f t="shared" si="6"/>
        <v>380</v>
      </c>
    </row>
    <row r="382" spans="1:6" ht="30" x14ac:dyDescent="0.25">
      <c r="A382" s="21" t="s">
        <v>955</v>
      </c>
      <c r="B382" s="21" t="s">
        <v>1262</v>
      </c>
      <c r="C382" s="21">
        <v>881</v>
      </c>
      <c r="D382" s="21" t="s">
        <v>34</v>
      </c>
      <c r="E382" s="21">
        <v>960</v>
      </c>
      <c r="F382" s="21">
        <f t="shared" si="6"/>
        <v>845760</v>
      </c>
    </row>
    <row r="383" spans="1:6" ht="30" x14ac:dyDescent="0.25">
      <c r="A383" s="21" t="s">
        <v>957</v>
      </c>
      <c r="B383" s="21" t="s">
        <v>958</v>
      </c>
      <c r="C383" s="21">
        <v>134</v>
      </c>
      <c r="D383" s="21" t="s">
        <v>327</v>
      </c>
      <c r="E383" s="21">
        <v>850.00120000000004</v>
      </c>
      <c r="F383" s="21">
        <f t="shared" si="6"/>
        <v>113900.16080000001</v>
      </c>
    </row>
    <row r="384" spans="1:6" ht="30" x14ac:dyDescent="0.25">
      <c r="A384" s="21" t="s">
        <v>1263</v>
      </c>
      <c r="B384" s="21" t="s">
        <v>1264</v>
      </c>
      <c r="C384" s="21">
        <v>1</v>
      </c>
      <c r="D384" s="21" t="s">
        <v>34</v>
      </c>
      <c r="E384" s="21">
        <v>948</v>
      </c>
      <c r="F384" s="21">
        <f t="shared" si="6"/>
        <v>948</v>
      </c>
    </row>
    <row r="385" spans="1:6" ht="30" x14ac:dyDescent="0.25">
      <c r="A385" s="21" t="s">
        <v>961</v>
      </c>
      <c r="B385" s="21" t="s">
        <v>962</v>
      </c>
      <c r="C385" s="21">
        <v>211</v>
      </c>
      <c r="D385" s="21" t="s">
        <v>34</v>
      </c>
      <c r="E385" s="21">
        <v>73.599999999999994</v>
      </c>
      <c r="F385" s="21">
        <f t="shared" si="6"/>
        <v>15529.599999999999</v>
      </c>
    </row>
    <row r="386" spans="1:6" ht="30" x14ac:dyDescent="0.25">
      <c r="A386" s="21" t="s">
        <v>963</v>
      </c>
      <c r="B386" s="21" t="s">
        <v>964</v>
      </c>
      <c r="C386" s="21">
        <v>2</v>
      </c>
      <c r="D386" s="21" t="s">
        <v>34</v>
      </c>
      <c r="E386" s="21">
        <v>6680.0036</v>
      </c>
      <c r="F386" s="21">
        <f t="shared" si="6"/>
        <v>13360.0072</v>
      </c>
    </row>
    <row r="387" spans="1:6" ht="30" x14ac:dyDescent="0.25">
      <c r="A387" s="21" t="s">
        <v>965</v>
      </c>
      <c r="B387" s="21" t="s">
        <v>966</v>
      </c>
      <c r="C387" s="21">
        <v>20</v>
      </c>
      <c r="D387" s="21" t="s">
        <v>34</v>
      </c>
      <c r="E387" s="21">
        <v>690</v>
      </c>
      <c r="F387" s="21">
        <f t="shared" si="6"/>
        <v>13800</v>
      </c>
    </row>
    <row r="388" spans="1:6" ht="30" x14ac:dyDescent="0.25">
      <c r="A388" s="21" t="s">
        <v>967</v>
      </c>
      <c r="B388" s="21" t="s">
        <v>968</v>
      </c>
      <c r="C388" s="21">
        <v>240</v>
      </c>
      <c r="D388" s="21" t="s">
        <v>34</v>
      </c>
      <c r="E388" s="21">
        <v>288</v>
      </c>
      <c r="F388" s="21">
        <f t="shared" si="6"/>
        <v>69120</v>
      </c>
    </row>
    <row r="389" spans="1:6" ht="30" x14ac:dyDescent="0.25">
      <c r="A389" s="21" t="s">
        <v>969</v>
      </c>
      <c r="B389" s="21" t="s">
        <v>970</v>
      </c>
      <c r="C389" s="21">
        <v>187</v>
      </c>
      <c r="D389" s="21" t="s">
        <v>34</v>
      </c>
      <c r="E389" s="21">
        <v>1150</v>
      </c>
      <c r="F389" s="21">
        <f t="shared" si="6"/>
        <v>215050</v>
      </c>
    </row>
    <row r="390" spans="1:6" ht="30" x14ac:dyDescent="0.25">
      <c r="A390" s="21" t="s">
        <v>971</v>
      </c>
      <c r="B390" s="21" t="s">
        <v>972</v>
      </c>
      <c r="C390" s="21">
        <v>166</v>
      </c>
      <c r="D390" s="21" t="s">
        <v>34</v>
      </c>
      <c r="E390" s="21">
        <v>1900</v>
      </c>
      <c r="F390" s="21">
        <f t="shared" si="6"/>
        <v>315400</v>
      </c>
    </row>
    <row r="391" spans="1:6" ht="30" x14ac:dyDescent="0.25">
      <c r="A391" s="21" t="s">
        <v>973</v>
      </c>
      <c r="B391" s="21" t="s">
        <v>974</v>
      </c>
      <c r="C391" s="21">
        <v>18</v>
      </c>
      <c r="D391" s="21" t="s">
        <v>940</v>
      </c>
      <c r="E391" s="21">
        <v>938</v>
      </c>
      <c r="F391" s="21">
        <f t="shared" si="6"/>
        <v>16884</v>
      </c>
    </row>
    <row r="392" spans="1:6" ht="30" x14ac:dyDescent="0.25">
      <c r="A392" s="21" t="s">
        <v>977</v>
      </c>
      <c r="B392" s="21" t="s">
        <v>978</v>
      </c>
      <c r="C392" s="21">
        <v>60</v>
      </c>
      <c r="D392" s="21" t="s">
        <v>34</v>
      </c>
      <c r="E392" s="21">
        <v>8000</v>
      </c>
      <c r="F392" s="21">
        <f t="shared" si="6"/>
        <v>480000</v>
      </c>
    </row>
    <row r="393" spans="1:6" ht="30" x14ac:dyDescent="0.25">
      <c r="A393" s="21" t="s">
        <v>981</v>
      </c>
      <c r="B393" s="21" t="s">
        <v>982</v>
      </c>
      <c r="C393" s="21">
        <v>95</v>
      </c>
      <c r="D393" s="21" t="s">
        <v>34</v>
      </c>
      <c r="E393" s="21">
        <v>676</v>
      </c>
      <c r="F393" s="21">
        <f t="shared" si="6"/>
        <v>64220</v>
      </c>
    </row>
    <row r="394" spans="1:6" ht="45" x14ac:dyDescent="0.25">
      <c r="A394" s="21" t="s">
        <v>987</v>
      </c>
      <c r="B394" s="21" t="s">
        <v>988</v>
      </c>
      <c r="C394" s="21">
        <v>304</v>
      </c>
      <c r="D394" s="21" t="s">
        <v>34</v>
      </c>
      <c r="E394" s="21">
        <v>250</v>
      </c>
      <c r="F394" s="21">
        <f t="shared" si="6"/>
        <v>76000</v>
      </c>
    </row>
    <row r="395" spans="1:6" ht="30" x14ac:dyDescent="0.25">
      <c r="A395" s="21" t="s">
        <v>991</v>
      </c>
      <c r="B395" s="21" t="s">
        <v>992</v>
      </c>
      <c r="C395" s="21">
        <v>1</v>
      </c>
      <c r="D395" s="21" t="s">
        <v>34</v>
      </c>
      <c r="E395" s="21">
        <v>1650</v>
      </c>
      <c r="F395" s="21">
        <f t="shared" si="6"/>
        <v>1650</v>
      </c>
    </row>
    <row r="396" spans="1:6" ht="30" x14ac:dyDescent="0.25">
      <c r="A396" s="21" t="s">
        <v>993</v>
      </c>
      <c r="B396" s="21" t="s">
        <v>1307</v>
      </c>
      <c r="C396" s="21">
        <v>165</v>
      </c>
      <c r="D396" s="21" t="s">
        <v>34</v>
      </c>
      <c r="E396" s="21">
        <v>912</v>
      </c>
      <c r="F396" s="21">
        <f t="shared" si="6"/>
        <v>150480</v>
      </c>
    </row>
    <row r="397" spans="1:6" ht="30" x14ac:dyDescent="0.25">
      <c r="A397" s="21" t="s">
        <v>995</v>
      </c>
      <c r="B397" s="21" t="s">
        <v>996</v>
      </c>
      <c r="C397" s="21">
        <v>246</v>
      </c>
      <c r="D397" s="21" t="s">
        <v>34</v>
      </c>
      <c r="E397" s="21">
        <v>265.39999999999998</v>
      </c>
      <c r="F397" s="21">
        <f t="shared" si="6"/>
        <v>65288.399999999994</v>
      </c>
    </row>
    <row r="398" spans="1:6" ht="30" x14ac:dyDescent="0.25">
      <c r="A398" s="21" t="s">
        <v>999</v>
      </c>
      <c r="B398" s="21" t="s">
        <v>1000</v>
      </c>
      <c r="C398" s="21">
        <v>307</v>
      </c>
      <c r="D398" s="21" t="s">
        <v>34</v>
      </c>
      <c r="E398" s="21">
        <v>376</v>
      </c>
      <c r="F398" s="21">
        <f t="shared" si="6"/>
        <v>115432</v>
      </c>
    </row>
    <row r="399" spans="1:6" ht="30" x14ac:dyDescent="0.25">
      <c r="A399" s="21" t="s">
        <v>1001</v>
      </c>
      <c r="B399" s="21" t="s">
        <v>1002</v>
      </c>
      <c r="C399" s="21">
        <v>2</v>
      </c>
      <c r="D399" s="21" t="s">
        <v>70</v>
      </c>
      <c r="E399" s="21">
        <v>31.494199999999999</v>
      </c>
      <c r="F399" s="21">
        <f t="shared" si="6"/>
        <v>62.988399999999999</v>
      </c>
    </row>
    <row r="400" spans="1:6" ht="30" x14ac:dyDescent="0.25">
      <c r="A400" s="21" t="s">
        <v>1003</v>
      </c>
      <c r="B400" s="21" t="s">
        <v>1004</v>
      </c>
      <c r="C400" s="21">
        <v>1.6</v>
      </c>
      <c r="D400" s="21" t="s">
        <v>70</v>
      </c>
      <c r="E400" s="21">
        <v>31.494199999999999</v>
      </c>
      <c r="F400" s="21">
        <f t="shared" si="6"/>
        <v>50.390720000000002</v>
      </c>
    </row>
    <row r="401" spans="1:6" ht="30" x14ac:dyDescent="0.25">
      <c r="A401" s="21" t="s">
        <v>1005</v>
      </c>
      <c r="B401" s="21" t="s">
        <v>1006</v>
      </c>
      <c r="C401" s="21">
        <v>1.6</v>
      </c>
      <c r="D401" s="21" t="s">
        <v>70</v>
      </c>
      <c r="E401" s="21">
        <v>31.494199999999999</v>
      </c>
      <c r="F401" s="21">
        <f t="shared" si="6"/>
        <v>50.390720000000002</v>
      </c>
    </row>
    <row r="402" spans="1:6" ht="30" x14ac:dyDescent="0.25">
      <c r="A402" s="21" t="s">
        <v>1009</v>
      </c>
      <c r="B402" s="21" t="s">
        <v>1010</v>
      </c>
      <c r="C402" s="21">
        <v>52</v>
      </c>
      <c r="D402" s="21" t="s">
        <v>34</v>
      </c>
      <c r="E402" s="21">
        <v>45.6</v>
      </c>
      <c r="F402" s="21">
        <f t="shared" si="6"/>
        <v>2371.2000000000003</v>
      </c>
    </row>
    <row r="403" spans="1:6" ht="30" x14ac:dyDescent="0.25">
      <c r="A403" s="21" t="s">
        <v>1013</v>
      </c>
      <c r="B403" s="21" t="s">
        <v>1014</v>
      </c>
      <c r="C403" s="21">
        <v>156</v>
      </c>
      <c r="D403" s="21" t="s">
        <v>34</v>
      </c>
      <c r="E403" s="21">
        <v>224</v>
      </c>
      <c r="F403" s="21">
        <f t="shared" si="6"/>
        <v>34944</v>
      </c>
    </row>
    <row r="404" spans="1:6" ht="30" x14ac:dyDescent="0.25">
      <c r="A404" s="21" t="s">
        <v>1265</v>
      </c>
      <c r="B404" s="21" t="s">
        <v>1266</v>
      </c>
      <c r="C404" s="21">
        <v>384</v>
      </c>
      <c r="D404" s="21" t="s">
        <v>34</v>
      </c>
      <c r="E404" s="21">
        <v>60.8</v>
      </c>
      <c r="F404" s="21">
        <f t="shared" si="6"/>
        <v>23347.199999999997</v>
      </c>
    </row>
    <row r="405" spans="1:6" ht="30" x14ac:dyDescent="0.25">
      <c r="A405" s="21" t="s">
        <v>1015</v>
      </c>
      <c r="B405" s="21" t="s">
        <v>1016</v>
      </c>
      <c r="C405" s="21">
        <v>72</v>
      </c>
      <c r="D405" s="21" t="s">
        <v>34</v>
      </c>
      <c r="E405" s="21">
        <v>705</v>
      </c>
      <c r="F405" s="21">
        <f t="shared" si="6"/>
        <v>50760</v>
      </c>
    </row>
    <row r="406" spans="1:6" ht="30" x14ac:dyDescent="0.25">
      <c r="A406" s="21" t="s">
        <v>1017</v>
      </c>
      <c r="B406" s="21" t="s">
        <v>1018</v>
      </c>
      <c r="C406" s="21">
        <v>2</v>
      </c>
      <c r="D406" s="21" t="s">
        <v>34</v>
      </c>
      <c r="E406" s="21">
        <v>1</v>
      </c>
      <c r="F406" s="21">
        <f t="shared" si="6"/>
        <v>2</v>
      </c>
    </row>
    <row r="407" spans="1:6" ht="30" x14ac:dyDescent="0.25">
      <c r="A407" s="21" t="s">
        <v>1021</v>
      </c>
      <c r="B407" s="21" t="s">
        <v>1267</v>
      </c>
      <c r="C407" s="21">
        <v>157</v>
      </c>
      <c r="D407" s="21" t="s">
        <v>34</v>
      </c>
      <c r="E407" s="21">
        <v>735</v>
      </c>
      <c r="F407" s="21">
        <f t="shared" si="6"/>
        <v>115395</v>
      </c>
    </row>
    <row r="408" spans="1:6" ht="45" x14ac:dyDescent="0.25">
      <c r="A408" s="21" t="s">
        <v>1023</v>
      </c>
      <c r="B408" s="21" t="s">
        <v>1024</v>
      </c>
      <c r="C408" s="21">
        <v>223</v>
      </c>
      <c r="D408" s="21" t="s">
        <v>34</v>
      </c>
      <c r="E408" s="21">
        <v>581</v>
      </c>
      <c r="F408" s="21">
        <f t="shared" si="6"/>
        <v>129563</v>
      </c>
    </row>
    <row r="409" spans="1:6" ht="30" x14ac:dyDescent="0.25">
      <c r="A409" s="21" t="s">
        <v>1025</v>
      </c>
      <c r="B409" s="21" t="s">
        <v>1026</v>
      </c>
      <c r="C409" s="21">
        <v>201</v>
      </c>
      <c r="D409" s="21" t="s">
        <v>70</v>
      </c>
      <c r="E409" s="21">
        <v>502</v>
      </c>
      <c r="F409" s="21">
        <f t="shared" si="6"/>
        <v>100902</v>
      </c>
    </row>
    <row r="410" spans="1:6" ht="30" x14ac:dyDescent="0.25">
      <c r="A410" s="21" t="s">
        <v>1027</v>
      </c>
      <c r="B410" s="21" t="s">
        <v>1028</v>
      </c>
      <c r="C410" s="21">
        <v>111</v>
      </c>
      <c r="D410" s="21" t="s">
        <v>940</v>
      </c>
      <c r="E410" s="21">
        <v>1010</v>
      </c>
      <c r="F410" s="21">
        <f t="shared" si="6"/>
        <v>112110</v>
      </c>
    </row>
    <row r="411" spans="1:6" ht="30" x14ac:dyDescent="0.25">
      <c r="A411" s="21" t="s">
        <v>1029</v>
      </c>
      <c r="B411" s="21" t="s">
        <v>1030</v>
      </c>
      <c r="C411" s="21">
        <v>160</v>
      </c>
      <c r="D411" s="21" t="s">
        <v>1197</v>
      </c>
      <c r="E411" s="21">
        <v>434</v>
      </c>
      <c r="F411" s="21">
        <f t="shared" si="6"/>
        <v>69440</v>
      </c>
    </row>
    <row r="412" spans="1:6" ht="30" x14ac:dyDescent="0.25">
      <c r="A412" s="21" t="s">
        <v>1031</v>
      </c>
      <c r="B412" s="21" t="s">
        <v>1032</v>
      </c>
      <c r="C412" s="21">
        <v>452</v>
      </c>
      <c r="D412" s="21" t="s">
        <v>1197</v>
      </c>
      <c r="E412" s="21">
        <v>1097.0999999999999</v>
      </c>
      <c r="F412" s="21">
        <f t="shared" si="6"/>
        <v>495889.19999999995</v>
      </c>
    </row>
    <row r="413" spans="1:6" ht="30" x14ac:dyDescent="0.25">
      <c r="A413" s="21" t="s">
        <v>1033</v>
      </c>
      <c r="B413" s="21" t="s">
        <v>1034</v>
      </c>
      <c r="C413" s="21">
        <v>41</v>
      </c>
      <c r="D413" s="21" t="s">
        <v>34</v>
      </c>
      <c r="E413" s="21">
        <v>136</v>
      </c>
      <c r="F413" s="21">
        <f t="shared" si="6"/>
        <v>5576</v>
      </c>
    </row>
    <row r="414" spans="1:6" ht="30" x14ac:dyDescent="0.25">
      <c r="A414" s="21" t="s">
        <v>1035</v>
      </c>
      <c r="B414" s="21" t="s">
        <v>1036</v>
      </c>
      <c r="C414" s="21">
        <v>106</v>
      </c>
      <c r="D414" s="21" t="s">
        <v>34</v>
      </c>
      <c r="E414" s="21">
        <v>64</v>
      </c>
      <c r="F414" s="21">
        <f t="shared" si="6"/>
        <v>6784</v>
      </c>
    </row>
    <row r="415" spans="1:6" ht="30" x14ac:dyDescent="0.25">
      <c r="A415" s="21" t="s">
        <v>1037</v>
      </c>
      <c r="B415" s="21" t="s">
        <v>1038</v>
      </c>
      <c r="C415" s="21">
        <v>138</v>
      </c>
      <c r="D415" s="21" t="s">
        <v>34</v>
      </c>
      <c r="E415" s="21">
        <v>59</v>
      </c>
      <c r="F415" s="21">
        <f t="shared" si="6"/>
        <v>8142</v>
      </c>
    </row>
    <row r="416" spans="1:6" ht="30" x14ac:dyDescent="0.25">
      <c r="A416" s="21" t="s">
        <v>1039</v>
      </c>
      <c r="B416" s="21" t="s">
        <v>1040</v>
      </c>
      <c r="C416" s="21">
        <v>567</v>
      </c>
      <c r="D416" s="21" t="s">
        <v>691</v>
      </c>
      <c r="E416" s="21">
        <v>2010</v>
      </c>
      <c r="F416" s="21">
        <f t="shared" si="6"/>
        <v>1139670</v>
      </c>
    </row>
    <row r="417" spans="1:6" ht="30" x14ac:dyDescent="0.25">
      <c r="A417" s="21" t="s">
        <v>1043</v>
      </c>
      <c r="B417" s="21" t="s">
        <v>1044</v>
      </c>
      <c r="C417" s="21">
        <v>83</v>
      </c>
      <c r="D417" s="21" t="s">
        <v>34</v>
      </c>
      <c r="E417" s="21">
        <v>230</v>
      </c>
      <c r="F417" s="21">
        <f t="shared" si="6"/>
        <v>19090</v>
      </c>
    </row>
    <row r="418" spans="1:6" ht="30" x14ac:dyDescent="0.25">
      <c r="A418" s="21" t="s">
        <v>1045</v>
      </c>
      <c r="B418" s="21" t="s">
        <v>1046</v>
      </c>
      <c r="C418" s="21">
        <v>148</v>
      </c>
      <c r="D418" s="21" t="s">
        <v>34</v>
      </c>
      <c r="E418" s="21">
        <v>120</v>
      </c>
      <c r="F418" s="21">
        <f t="shared" si="6"/>
        <v>17760</v>
      </c>
    </row>
    <row r="419" spans="1:6" ht="30" x14ac:dyDescent="0.25">
      <c r="A419" s="21" t="s">
        <v>1047</v>
      </c>
      <c r="B419" s="21" t="s">
        <v>1048</v>
      </c>
      <c r="C419" s="21">
        <v>244</v>
      </c>
      <c r="D419" s="21" t="s">
        <v>34</v>
      </c>
      <c r="E419" s="21">
        <v>90</v>
      </c>
      <c r="F419" s="21">
        <f t="shared" si="6"/>
        <v>21960</v>
      </c>
    </row>
    <row r="420" spans="1:6" ht="30" x14ac:dyDescent="0.25">
      <c r="A420" s="21" t="s">
        <v>1049</v>
      </c>
      <c r="B420" s="21" t="s">
        <v>1050</v>
      </c>
      <c r="C420" s="21">
        <v>25</v>
      </c>
      <c r="D420" s="21" t="s">
        <v>34</v>
      </c>
      <c r="E420" s="21">
        <v>90</v>
      </c>
      <c r="F420" s="21">
        <f t="shared" si="6"/>
        <v>2250</v>
      </c>
    </row>
    <row r="421" spans="1:6" ht="30" x14ac:dyDescent="0.25">
      <c r="A421" s="21" t="s">
        <v>1051</v>
      </c>
      <c r="B421" s="21" t="s">
        <v>1052</v>
      </c>
      <c r="C421" s="21">
        <v>63</v>
      </c>
      <c r="D421" s="21" t="s">
        <v>34</v>
      </c>
      <c r="E421" s="21">
        <v>10.78</v>
      </c>
      <c r="F421" s="21">
        <f t="shared" si="6"/>
        <v>679.14</v>
      </c>
    </row>
    <row r="422" spans="1:6" ht="30" x14ac:dyDescent="0.25">
      <c r="A422" s="21" t="s">
        <v>1053</v>
      </c>
      <c r="B422" s="21" t="s">
        <v>1054</v>
      </c>
      <c r="C422" s="21">
        <v>135</v>
      </c>
      <c r="D422" s="21" t="s">
        <v>34</v>
      </c>
      <c r="E422" s="21">
        <v>63.92</v>
      </c>
      <c r="F422" s="21">
        <f t="shared" si="6"/>
        <v>8629.2000000000007</v>
      </c>
    </row>
    <row r="423" spans="1:6" ht="30" x14ac:dyDescent="0.25">
      <c r="A423" s="21" t="s">
        <v>1058</v>
      </c>
      <c r="B423" s="21" t="s">
        <v>1059</v>
      </c>
      <c r="C423" s="21">
        <v>419</v>
      </c>
      <c r="D423" s="21" t="s">
        <v>34</v>
      </c>
      <c r="E423" s="21">
        <v>140</v>
      </c>
      <c r="F423" s="21">
        <f t="shared" si="6"/>
        <v>58660</v>
      </c>
    </row>
    <row r="424" spans="1:6" ht="30" x14ac:dyDescent="0.25">
      <c r="A424" s="21" t="s">
        <v>1060</v>
      </c>
      <c r="B424" s="21" t="s">
        <v>1061</v>
      </c>
      <c r="C424" s="21">
        <v>125</v>
      </c>
      <c r="D424" s="21" t="s">
        <v>34</v>
      </c>
      <c r="E424" s="21">
        <v>43.2</v>
      </c>
      <c r="F424" s="21">
        <f t="shared" si="6"/>
        <v>5400</v>
      </c>
    </row>
    <row r="425" spans="1:6" ht="30" x14ac:dyDescent="0.25">
      <c r="A425" s="21" t="s">
        <v>1062</v>
      </c>
      <c r="B425" s="21" t="s">
        <v>1063</v>
      </c>
      <c r="C425" s="21">
        <v>416</v>
      </c>
      <c r="D425" s="21" t="s">
        <v>530</v>
      </c>
      <c r="E425" s="21">
        <v>220</v>
      </c>
      <c r="F425" s="21">
        <f t="shared" si="6"/>
        <v>91520</v>
      </c>
    </row>
    <row r="426" spans="1:6" ht="30" x14ac:dyDescent="0.25">
      <c r="A426" s="21" t="s">
        <v>1064</v>
      </c>
      <c r="B426" s="21" t="s">
        <v>1270</v>
      </c>
      <c r="C426" s="21">
        <v>27</v>
      </c>
      <c r="D426" s="21" t="s">
        <v>34</v>
      </c>
      <c r="E426" s="21">
        <v>250.7</v>
      </c>
      <c r="F426" s="21">
        <f t="shared" si="6"/>
        <v>6768.9</v>
      </c>
    </row>
    <row r="427" spans="1:6" ht="30" x14ac:dyDescent="0.25">
      <c r="A427" s="21" t="s">
        <v>1066</v>
      </c>
      <c r="B427" s="21" t="s">
        <v>1067</v>
      </c>
      <c r="C427" s="21">
        <v>30</v>
      </c>
      <c r="D427" s="21" t="s">
        <v>34</v>
      </c>
      <c r="E427" s="21">
        <v>90</v>
      </c>
      <c r="F427" s="21">
        <f t="shared" si="6"/>
        <v>2700</v>
      </c>
    </row>
    <row r="428" spans="1:6" ht="30" x14ac:dyDescent="0.25">
      <c r="A428" s="21" t="s">
        <v>1068</v>
      </c>
      <c r="B428" s="21" t="s">
        <v>1069</v>
      </c>
      <c r="C428" s="21">
        <v>1</v>
      </c>
      <c r="D428" s="21" t="s">
        <v>34</v>
      </c>
      <c r="E428" s="21">
        <v>3300</v>
      </c>
      <c r="F428" s="21">
        <f t="shared" si="6"/>
        <v>3300</v>
      </c>
    </row>
    <row r="429" spans="1:6" ht="30" x14ac:dyDescent="0.25">
      <c r="A429" s="21" t="s">
        <v>1271</v>
      </c>
      <c r="B429" s="21" t="s">
        <v>1272</v>
      </c>
      <c r="C429" s="21">
        <v>5</v>
      </c>
      <c r="D429" s="21" t="s">
        <v>34</v>
      </c>
      <c r="E429" s="21">
        <v>1416</v>
      </c>
      <c r="F429" s="21">
        <f t="shared" ref="F429:F492" si="7">C429*E429</f>
        <v>7080</v>
      </c>
    </row>
    <row r="430" spans="1:6" ht="30" x14ac:dyDescent="0.25">
      <c r="A430" s="21" t="s">
        <v>1273</v>
      </c>
      <c r="B430" s="21" t="s">
        <v>1274</v>
      </c>
      <c r="C430" s="21">
        <v>5</v>
      </c>
      <c r="D430" s="21" t="s">
        <v>34</v>
      </c>
      <c r="E430" s="21">
        <v>1416</v>
      </c>
      <c r="F430" s="21">
        <f t="shared" si="7"/>
        <v>7080</v>
      </c>
    </row>
    <row r="431" spans="1:6" ht="30" x14ac:dyDescent="0.25">
      <c r="A431" s="21" t="s">
        <v>1275</v>
      </c>
      <c r="B431" s="21" t="s">
        <v>1276</v>
      </c>
      <c r="C431" s="21">
        <v>300</v>
      </c>
      <c r="D431" s="21" t="s">
        <v>34</v>
      </c>
      <c r="E431" s="21">
        <v>35.045999999999999</v>
      </c>
      <c r="F431" s="21">
        <f t="shared" si="7"/>
        <v>10513.8</v>
      </c>
    </row>
    <row r="432" spans="1:6" ht="30" x14ac:dyDescent="0.25">
      <c r="A432" s="21" t="s">
        <v>1070</v>
      </c>
      <c r="B432" s="21" t="s">
        <v>1071</v>
      </c>
      <c r="C432" s="21">
        <v>25</v>
      </c>
      <c r="D432" s="21" t="s">
        <v>1308</v>
      </c>
      <c r="E432" s="21">
        <v>828</v>
      </c>
      <c r="F432" s="21">
        <f t="shared" si="7"/>
        <v>20700</v>
      </c>
    </row>
    <row r="433" spans="1:6" ht="30" x14ac:dyDescent="0.25">
      <c r="A433" s="21" t="s">
        <v>1072</v>
      </c>
      <c r="B433" s="21" t="s">
        <v>1073</v>
      </c>
      <c r="C433" s="21">
        <v>279</v>
      </c>
      <c r="D433" s="21" t="s">
        <v>34</v>
      </c>
      <c r="E433" s="21">
        <v>2254</v>
      </c>
      <c r="F433" s="21">
        <f t="shared" si="7"/>
        <v>628866</v>
      </c>
    </row>
    <row r="434" spans="1:6" ht="30" x14ac:dyDescent="0.25">
      <c r="A434" s="21" t="s">
        <v>1074</v>
      </c>
      <c r="B434" s="21" t="s">
        <v>1075</v>
      </c>
      <c r="C434" s="21">
        <v>130</v>
      </c>
      <c r="D434" s="21" t="s">
        <v>172</v>
      </c>
      <c r="E434" s="21">
        <v>905</v>
      </c>
      <c r="F434" s="21">
        <f t="shared" si="7"/>
        <v>117650</v>
      </c>
    </row>
    <row r="435" spans="1:6" ht="30" x14ac:dyDescent="0.25">
      <c r="A435" s="21" t="s">
        <v>1076</v>
      </c>
      <c r="B435" s="21" t="s">
        <v>1077</v>
      </c>
      <c r="C435" s="21">
        <v>60</v>
      </c>
      <c r="D435" s="21" t="s">
        <v>34</v>
      </c>
      <c r="E435" s="21">
        <v>902.28</v>
      </c>
      <c r="F435" s="21">
        <f t="shared" si="7"/>
        <v>54136.799999999996</v>
      </c>
    </row>
    <row r="436" spans="1:6" ht="30" x14ac:dyDescent="0.25">
      <c r="A436" s="21" t="s">
        <v>1078</v>
      </c>
      <c r="B436" s="21" t="s">
        <v>1079</v>
      </c>
      <c r="C436" s="21">
        <v>161</v>
      </c>
      <c r="D436" s="21" t="s">
        <v>234</v>
      </c>
      <c r="E436" s="21">
        <v>720</v>
      </c>
      <c r="F436" s="21">
        <f t="shared" si="7"/>
        <v>115920</v>
      </c>
    </row>
    <row r="437" spans="1:6" ht="30" x14ac:dyDescent="0.25">
      <c r="A437" s="21" t="s">
        <v>1080</v>
      </c>
      <c r="B437" s="21" t="s">
        <v>1081</v>
      </c>
      <c r="C437" s="21">
        <v>697</v>
      </c>
      <c r="D437" s="21" t="s">
        <v>940</v>
      </c>
      <c r="E437" s="21">
        <v>1843.2</v>
      </c>
      <c r="F437" s="21">
        <f t="shared" si="7"/>
        <v>1284710.4000000001</v>
      </c>
    </row>
    <row r="438" spans="1:6" ht="30" x14ac:dyDescent="0.25">
      <c r="A438" s="21" t="s">
        <v>1082</v>
      </c>
      <c r="B438" s="21" t="s">
        <v>1083</v>
      </c>
      <c r="C438" s="21">
        <v>23</v>
      </c>
      <c r="D438" s="21" t="s">
        <v>940</v>
      </c>
      <c r="E438" s="21">
        <v>2339.9899999999998</v>
      </c>
      <c r="F438" s="21">
        <f t="shared" si="7"/>
        <v>53819.77</v>
      </c>
    </row>
    <row r="439" spans="1:6" ht="30" x14ac:dyDescent="0.25">
      <c r="A439" s="21" t="s">
        <v>1084</v>
      </c>
      <c r="B439" s="21" t="s">
        <v>1085</v>
      </c>
      <c r="C439" s="21">
        <v>152</v>
      </c>
      <c r="D439" s="21" t="s">
        <v>940</v>
      </c>
      <c r="E439" s="21">
        <v>980</v>
      </c>
      <c r="F439" s="21">
        <f t="shared" si="7"/>
        <v>148960</v>
      </c>
    </row>
    <row r="440" spans="1:6" ht="30" x14ac:dyDescent="0.25">
      <c r="A440" s="21" t="s">
        <v>1086</v>
      </c>
      <c r="B440" s="21" t="s">
        <v>1087</v>
      </c>
      <c r="C440" s="21">
        <v>200</v>
      </c>
      <c r="D440" s="21" t="s">
        <v>940</v>
      </c>
      <c r="E440" s="21">
        <v>2990.7</v>
      </c>
      <c r="F440" s="21">
        <f t="shared" si="7"/>
        <v>598140</v>
      </c>
    </row>
    <row r="441" spans="1:6" ht="30" x14ac:dyDescent="0.25">
      <c r="A441" s="21" t="s">
        <v>1277</v>
      </c>
      <c r="B441" s="21" t="s">
        <v>1278</v>
      </c>
      <c r="C441" s="21">
        <v>10</v>
      </c>
      <c r="D441" s="21" t="s">
        <v>34</v>
      </c>
      <c r="E441" s="21">
        <v>5655</v>
      </c>
      <c r="F441" s="21">
        <f t="shared" si="7"/>
        <v>56550</v>
      </c>
    </row>
    <row r="442" spans="1:6" ht="30" x14ac:dyDescent="0.25">
      <c r="A442" s="21" t="s">
        <v>1088</v>
      </c>
      <c r="B442" s="21" t="s">
        <v>1089</v>
      </c>
      <c r="C442" s="21">
        <v>4</v>
      </c>
      <c r="D442" s="21" t="s">
        <v>530</v>
      </c>
      <c r="E442" s="21">
        <v>465</v>
      </c>
      <c r="F442" s="21">
        <f t="shared" si="7"/>
        <v>1860</v>
      </c>
    </row>
    <row r="443" spans="1:6" ht="30" x14ac:dyDescent="0.25">
      <c r="A443" s="21" t="s">
        <v>1090</v>
      </c>
      <c r="B443" s="21" t="s">
        <v>1091</v>
      </c>
      <c r="C443" s="21">
        <v>42</v>
      </c>
      <c r="D443" s="21" t="s">
        <v>34</v>
      </c>
      <c r="E443" s="21">
        <v>88</v>
      </c>
      <c r="F443" s="21">
        <f t="shared" si="7"/>
        <v>3696</v>
      </c>
    </row>
    <row r="444" spans="1:6" ht="30" x14ac:dyDescent="0.25">
      <c r="A444" s="21" t="s">
        <v>1092</v>
      </c>
      <c r="B444" s="21" t="s">
        <v>1093</v>
      </c>
      <c r="C444" s="21">
        <v>504</v>
      </c>
      <c r="D444" s="21" t="s">
        <v>327</v>
      </c>
      <c r="E444" s="21">
        <v>1</v>
      </c>
      <c r="F444" s="21">
        <f t="shared" si="7"/>
        <v>504</v>
      </c>
    </row>
    <row r="445" spans="1:6" ht="30" x14ac:dyDescent="0.25">
      <c r="A445" s="21" t="s">
        <v>1094</v>
      </c>
      <c r="B445" s="21" t="s">
        <v>1095</v>
      </c>
      <c r="C445" s="21">
        <v>500</v>
      </c>
      <c r="D445" s="21" t="s">
        <v>172</v>
      </c>
      <c r="E445" s="21">
        <v>1</v>
      </c>
      <c r="F445" s="21">
        <f t="shared" si="7"/>
        <v>500</v>
      </c>
    </row>
    <row r="446" spans="1:6" ht="30" x14ac:dyDescent="0.25">
      <c r="A446" s="21" t="s">
        <v>1096</v>
      </c>
      <c r="B446" s="21" t="s">
        <v>1097</v>
      </c>
      <c r="C446" s="21">
        <v>324</v>
      </c>
      <c r="D446" s="21" t="s">
        <v>172</v>
      </c>
      <c r="E446" s="21">
        <v>655.22</v>
      </c>
      <c r="F446" s="21">
        <f t="shared" si="7"/>
        <v>212291.28</v>
      </c>
    </row>
    <row r="447" spans="1:6" ht="30" x14ac:dyDescent="0.25">
      <c r="A447" s="21" t="s">
        <v>1098</v>
      </c>
      <c r="B447" s="21" t="s">
        <v>1099</v>
      </c>
      <c r="C447" s="21">
        <v>212</v>
      </c>
      <c r="D447" s="21" t="s">
        <v>34</v>
      </c>
      <c r="E447" s="21">
        <v>112</v>
      </c>
      <c r="F447" s="21">
        <f t="shared" si="7"/>
        <v>23744</v>
      </c>
    </row>
    <row r="448" spans="1:6" ht="30" x14ac:dyDescent="0.25">
      <c r="A448" s="21" t="s">
        <v>1100</v>
      </c>
      <c r="B448" s="21" t="s">
        <v>1101</v>
      </c>
      <c r="C448" s="21">
        <v>116</v>
      </c>
      <c r="D448" s="21" t="s">
        <v>34</v>
      </c>
      <c r="E448" s="21">
        <v>100.8</v>
      </c>
      <c r="F448" s="21">
        <f t="shared" si="7"/>
        <v>11692.8</v>
      </c>
    </row>
    <row r="449" spans="1:6" ht="30" x14ac:dyDescent="0.25">
      <c r="A449" s="21" t="s">
        <v>1102</v>
      </c>
      <c r="B449" s="21" t="s">
        <v>1103</v>
      </c>
      <c r="C449" s="21">
        <v>8</v>
      </c>
      <c r="D449" s="21" t="s">
        <v>34</v>
      </c>
      <c r="E449" s="21">
        <v>1398.9962</v>
      </c>
      <c r="F449" s="21">
        <f t="shared" si="7"/>
        <v>11191.9696</v>
      </c>
    </row>
    <row r="450" spans="1:6" ht="30" x14ac:dyDescent="0.25">
      <c r="A450" s="21" t="s">
        <v>1104</v>
      </c>
      <c r="B450" s="21" t="s">
        <v>1105</v>
      </c>
      <c r="C450" s="21">
        <v>149</v>
      </c>
      <c r="D450" s="21" t="s">
        <v>34</v>
      </c>
      <c r="E450" s="21">
        <v>340</v>
      </c>
      <c r="F450" s="21">
        <f t="shared" si="7"/>
        <v>50660</v>
      </c>
    </row>
    <row r="451" spans="1:6" ht="30" x14ac:dyDescent="0.25">
      <c r="A451" s="21" t="s">
        <v>1106</v>
      </c>
      <c r="B451" s="21" t="s">
        <v>1107</v>
      </c>
      <c r="C451" s="21">
        <v>110</v>
      </c>
      <c r="D451" s="21" t="s">
        <v>34</v>
      </c>
      <c r="E451" s="21">
        <v>1</v>
      </c>
      <c r="F451" s="21">
        <f t="shared" si="7"/>
        <v>110</v>
      </c>
    </row>
    <row r="452" spans="1:6" ht="30" x14ac:dyDescent="0.25">
      <c r="A452" s="21" t="s">
        <v>1108</v>
      </c>
      <c r="B452" s="21" t="s">
        <v>1109</v>
      </c>
      <c r="C452" s="21">
        <v>62</v>
      </c>
      <c r="D452" s="21" t="s">
        <v>34</v>
      </c>
      <c r="E452" s="21">
        <v>22.9</v>
      </c>
      <c r="F452" s="21">
        <f t="shared" si="7"/>
        <v>1419.8</v>
      </c>
    </row>
    <row r="453" spans="1:6" ht="30" x14ac:dyDescent="0.25">
      <c r="A453" s="21" t="s">
        <v>1110</v>
      </c>
      <c r="B453" s="21" t="s">
        <v>1111</v>
      </c>
      <c r="C453" s="21">
        <v>5</v>
      </c>
      <c r="D453" s="21" t="s">
        <v>34</v>
      </c>
      <c r="E453" s="21">
        <v>841.8</v>
      </c>
      <c r="F453" s="21">
        <f t="shared" si="7"/>
        <v>4209</v>
      </c>
    </row>
    <row r="454" spans="1:6" ht="30" x14ac:dyDescent="0.25">
      <c r="A454" s="21" t="s">
        <v>1112</v>
      </c>
      <c r="B454" s="21" t="s">
        <v>1113</v>
      </c>
      <c r="C454" s="21">
        <v>249</v>
      </c>
      <c r="D454" s="21" t="s">
        <v>34</v>
      </c>
      <c r="E454" s="21">
        <v>500</v>
      </c>
      <c r="F454" s="21">
        <f t="shared" si="7"/>
        <v>124500</v>
      </c>
    </row>
    <row r="455" spans="1:6" ht="30" x14ac:dyDescent="0.25">
      <c r="A455" s="21" t="s">
        <v>1114</v>
      </c>
      <c r="B455" s="21" t="s">
        <v>1115</v>
      </c>
      <c r="C455" s="21">
        <v>190</v>
      </c>
      <c r="D455" s="21" t="s">
        <v>34</v>
      </c>
      <c r="E455" s="21">
        <v>100.8</v>
      </c>
      <c r="F455" s="21">
        <f t="shared" si="7"/>
        <v>19152</v>
      </c>
    </row>
    <row r="456" spans="1:6" ht="30" x14ac:dyDescent="0.25">
      <c r="A456" s="21" t="s">
        <v>1116</v>
      </c>
      <c r="B456" s="21" t="s">
        <v>1117</v>
      </c>
      <c r="C456" s="21">
        <v>6</v>
      </c>
      <c r="D456" s="21" t="s">
        <v>1118</v>
      </c>
      <c r="E456" s="21">
        <v>5300</v>
      </c>
      <c r="F456" s="21">
        <f t="shared" si="7"/>
        <v>31800</v>
      </c>
    </row>
    <row r="457" spans="1:6" ht="30" x14ac:dyDescent="0.25">
      <c r="A457" s="21" t="s">
        <v>1119</v>
      </c>
      <c r="B457" s="21" t="s">
        <v>1120</v>
      </c>
      <c r="C457" s="21">
        <v>4</v>
      </c>
      <c r="D457" s="21" t="s">
        <v>34</v>
      </c>
      <c r="E457" s="21">
        <v>6300</v>
      </c>
      <c r="F457" s="21">
        <f t="shared" si="7"/>
        <v>25200</v>
      </c>
    </row>
    <row r="458" spans="1:6" ht="30" x14ac:dyDescent="0.25">
      <c r="A458" s="21" t="s">
        <v>1121</v>
      </c>
      <c r="B458" s="21" t="s">
        <v>1122</v>
      </c>
      <c r="C458" s="21">
        <v>44</v>
      </c>
      <c r="D458" s="21" t="s">
        <v>530</v>
      </c>
      <c r="E458" s="21">
        <v>368</v>
      </c>
      <c r="F458" s="21">
        <f t="shared" si="7"/>
        <v>16192</v>
      </c>
    </row>
    <row r="459" spans="1:6" ht="30" x14ac:dyDescent="0.25">
      <c r="A459" s="21" t="s">
        <v>1123</v>
      </c>
      <c r="B459" s="21" t="s">
        <v>1124</v>
      </c>
      <c r="C459" s="21">
        <v>110</v>
      </c>
      <c r="D459" s="21" t="s">
        <v>34</v>
      </c>
      <c r="E459" s="21">
        <v>48</v>
      </c>
      <c r="F459" s="21">
        <f t="shared" si="7"/>
        <v>5280</v>
      </c>
    </row>
    <row r="460" spans="1:6" ht="30" x14ac:dyDescent="0.25">
      <c r="A460" s="21" t="s">
        <v>1279</v>
      </c>
      <c r="B460" s="21" t="s">
        <v>1280</v>
      </c>
      <c r="C460" s="21">
        <v>69</v>
      </c>
      <c r="D460" s="21" t="s">
        <v>530</v>
      </c>
      <c r="E460" s="21">
        <v>1200.06</v>
      </c>
      <c r="F460" s="21">
        <f t="shared" si="7"/>
        <v>82804.14</v>
      </c>
    </row>
    <row r="461" spans="1:6" ht="30" x14ac:dyDescent="0.25">
      <c r="A461" s="21" t="s">
        <v>1281</v>
      </c>
      <c r="B461" s="21" t="s">
        <v>1282</v>
      </c>
      <c r="C461" s="21">
        <v>96</v>
      </c>
      <c r="D461" s="21" t="s">
        <v>530</v>
      </c>
      <c r="E461" s="21">
        <v>320.01600000000002</v>
      </c>
      <c r="F461" s="21">
        <f t="shared" si="7"/>
        <v>30721.536</v>
      </c>
    </row>
    <row r="462" spans="1:6" ht="30" x14ac:dyDescent="0.25">
      <c r="A462" s="21" t="s">
        <v>1283</v>
      </c>
      <c r="B462" s="21" t="s">
        <v>1284</v>
      </c>
      <c r="C462" s="21">
        <v>85</v>
      </c>
      <c r="D462" s="21" t="s">
        <v>530</v>
      </c>
      <c r="E462" s="21">
        <v>420.08</v>
      </c>
      <c r="F462" s="21">
        <f t="shared" si="7"/>
        <v>35706.799999999996</v>
      </c>
    </row>
    <row r="463" spans="1:6" ht="30" x14ac:dyDescent="0.25">
      <c r="A463" s="21" t="s">
        <v>1125</v>
      </c>
      <c r="B463" s="21" t="s">
        <v>1126</v>
      </c>
      <c r="C463" s="21">
        <v>375</v>
      </c>
      <c r="D463" s="21" t="s">
        <v>34</v>
      </c>
      <c r="E463" s="21">
        <v>110</v>
      </c>
      <c r="F463" s="21">
        <f t="shared" si="7"/>
        <v>41250</v>
      </c>
    </row>
    <row r="464" spans="1:6" ht="30" x14ac:dyDescent="0.25">
      <c r="A464" s="21" t="s">
        <v>1127</v>
      </c>
      <c r="B464" s="21" t="s">
        <v>1285</v>
      </c>
      <c r="C464" s="21">
        <v>153</v>
      </c>
      <c r="D464" s="21" t="s">
        <v>34</v>
      </c>
      <c r="E464" s="21">
        <v>97</v>
      </c>
      <c r="F464" s="21">
        <f t="shared" si="7"/>
        <v>14841</v>
      </c>
    </row>
    <row r="465" spans="1:6" ht="30" x14ac:dyDescent="0.25">
      <c r="A465" s="21" t="s">
        <v>1129</v>
      </c>
      <c r="B465" s="21" t="s">
        <v>1130</v>
      </c>
      <c r="C465" s="21">
        <v>3</v>
      </c>
      <c r="D465" s="21" t="s">
        <v>34</v>
      </c>
      <c r="E465" s="21">
        <v>675</v>
      </c>
      <c r="F465" s="21">
        <f t="shared" si="7"/>
        <v>2025</v>
      </c>
    </row>
    <row r="466" spans="1:6" ht="30" x14ac:dyDescent="0.25">
      <c r="A466" s="21" t="s">
        <v>1286</v>
      </c>
      <c r="B466" s="21" t="s">
        <v>1287</v>
      </c>
      <c r="C466" s="21">
        <v>3</v>
      </c>
      <c r="D466" s="21" t="s">
        <v>34</v>
      </c>
      <c r="E466" s="21">
        <v>5839.9970000000003</v>
      </c>
      <c r="F466" s="21">
        <f t="shared" si="7"/>
        <v>17519.991000000002</v>
      </c>
    </row>
    <row r="467" spans="1:6" ht="30" x14ac:dyDescent="0.25">
      <c r="A467" s="21" t="s">
        <v>1288</v>
      </c>
      <c r="B467" s="21" t="s">
        <v>1289</v>
      </c>
      <c r="C467" s="21">
        <v>7341</v>
      </c>
      <c r="D467" s="21" t="s">
        <v>34</v>
      </c>
      <c r="E467" s="21">
        <v>570</v>
      </c>
      <c r="F467" s="21">
        <f t="shared" si="7"/>
        <v>4184370</v>
      </c>
    </row>
    <row r="468" spans="1:6" ht="30" x14ac:dyDescent="0.25">
      <c r="A468" s="21" t="s">
        <v>1131</v>
      </c>
      <c r="B468" s="21" t="s">
        <v>1132</v>
      </c>
      <c r="C468" s="21">
        <v>1</v>
      </c>
      <c r="D468" s="21" t="s">
        <v>34</v>
      </c>
      <c r="E468" s="21">
        <v>6965</v>
      </c>
      <c r="F468" s="21">
        <f t="shared" si="7"/>
        <v>6965</v>
      </c>
    </row>
    <row r="469" spans="1:6" ht="30" x14ac:dyDescent="0.25">
      <c r="A469" s="21" t="s">
        <v>1133</v>
      </c>
      <c r="B469" s="21" t="s">
        <v>1134</v>
      </c>
      <c r="C469" s="21">
        <v>6</v>
      </c>
      <c r="D469" s="21" t="s">
        <v>940</v>
      </c>
      <c r="E469" s="21">
        <v>2750.7</v>
      </c>
      <c r="F469" s="21">
        <f t="shared" si="7"/>
        <v>16504.199999999997</v>
      </c>
    </row>
    <row r="470" spans="1:6" ht="30" x14ac:dyDescent="0.25">
      <c r="A470" s="21" t="s">
        <v>1135</v>
      </c>
      <c r="B470" s="21" t="s">
        <v>1136</v>
      </c>
      <c r="C470" s="21">
        <v>434</v>
      </c>
      <c r="D470" s="21" t="s">
        <v>940</v>
      </c>
      <c r="E470" s="21">
        <v>980</v>
      </c>
      <c r="F470" s="21">
        <f t="shared" si="7"/>
        <v>425320</v>
      </c>
    </row>
    <row r="471" spans="1:6" ht="30" x14ac:dyDescent="0.25">
      <c r="A471" s="21" t="s">
        <v>1290</v>
      </c>
      <c r="B471" s="21" t="s">
        <v>1291</v>
      </c>
      <c r="C471" s="21">
        <v>1</v>
      </c>
      <c r="D471" s="21" t="s">
        <v>34</v>
      </c>
      <c r="E471" s="21">
        <v>2867.04</v>
      </c>
      <c r="F471" s="21">
        <f t="shared" si="7"/>
        <v>2867.04</v>
      </c>
    </row>
    <row r="472" spans="1:6" ht="30" x14ac:dyDescent="0.25">
      <c r="A472" s="21" t="s">
        <v>1292</v>
      </c>
      <c r="B472" s="21" t="s">
        <v>1293</v>
      </c>
      <c r="C472" s="21">
        <v>10</v>
      </c>
      <c r="D472" s="21" t="s">
        <v>34</v>
      </c>
      <c r="E472" s="21">
        <v>86.88</v>
      </c>
      <c r="F472" s="21">
        <f t="shared" si="7"/>
        <v>868.8</v>
      </c>
    </row>
    <row r="473" spans="1:6" ht="30" x14ac:dyDescent="0.25">
      <c r="A473" s="21" t="s">
        <v>1137</v>
      </c>
      <c r="B473" s="21" t="s">
        <v>1138</v>
      </c>
      <c r="C473" s="21">
        <v>13</v>
      </c>
      <c r="D473" s="21" t="s">
        <v>34</v>
      </c>
      <c r="E473" s="21">
        <v>25.2</v>
      </c>
      <c r="F473" s="21">
        <f t="shared" si="7"/>
        <v>327.59999999999997</v>
      </c>
    </row>
    <row r="474" spans="1:6" ht="30" x14ac:dyDescent="0.25">
      <c r="A474" s="21" t="s">
        <v>1139</v>
      </c>
      <c r="B474" s="21" t="s">
        <v>1140</v>
      </c>
      <c r="C474" s="21">
        <v>158</v>
      </c>
      <c r="D474" s="21" t="s">
        <v>34</v>
      </c>
      <c r="E474" s="21">
        <v>64</v>
      </c>
      <c r="F474" s="21">
        <f t="shared" si="7"/>
        <v>10112</v>
      </c>
    </row>
    <row r="475" spans="1:6" ht="30" x14ac:dyDescent="0.25">
      <c r="A475" s="21" t="s">
        <v>1141</v>
      </c>
      <c r="B475" s="21" t="s">
        <v>1142</v>
      </c>
      <c r="C475" s="21">
        <v>83</v>
      </c>
      <c r="D475" s="21" t="s">
        <v>34</v>
      </c>
      <c r="E475" s="21">
        <v>8.3661999999999992</v>
      </c>
      <c r="F475" s="21">
        <f t="shared" si="7"/>
        <v>694.39459999999997</v>
      </c>
    </row>
    <row r="476" spans="1:6" ht="30" x14ac:dyDescent="0.25">
      <c r="A476" s="21" t="s">
        <v>1143</v>
      </c>
      <c r="B476" s="21" t="s">
        <v>1144</v>
      </c>
      <c r="C476" s="21">
        <v>45</v>
      </c>
      <c r="D476" s="21" t="s">
        <v>34</v>
      </c>
      <c r="E476" s="21">
        <v>8.3661999999999992</v>
      </c>
      <c r="F476" s="21">
        <f t="shared" si="7"/>
        <v>376.47899999999998</v>
      </c>
    </row>
    <row r="477" spans="1:6" ht="30" x14ac:dyDescent="0.25">
      <c r="A477" s="21" t="s">
        <v>1145</v>
      </c>
      <c r="B477" s="21" t="s">
        <v>1146</v>
      </c>
      <c r="C477" s="21">
        <v>90</v>
      </c>
      <c r="D477" s="21" t="s">
        <v>34</v>
      </c>
      <c r="E477" s="21">
        <v>1</v>
      </c>
      <c r="F477" s="21">
        <f t="shared" si="7"/>
        <v>90</v>
      </c>
    </row>
    <row r="478" spans="1:6" ht="30" x14ac:dyDescent="0.25">
      <c r="A478" s="21" t="s">
        <v>1147</v>
      </c>
      <c r="B478" s="21" t="s">
        <v>1148</v>
      </c>
      <c r="C478" s="21">
        <v>3</v>
      </c>
      <c r="D478" s="21" t="s">
        <v>34</v>
      </c>
      <c r="E478" s="21">
        <v>74.930000000000007</v>
      </c>
      <c r="F478" s="21">
        <f t="shared" si="7"/>
        <v>224.79000000000002</v>
      </c>
    </row>
    <row r="479" spans="1:6" ht="30" x14ac:dyDescent="0.25">
      <c r="A479" s="21" t="s">
        <v>1149</v>
      </c>
      <c r="B479" s="21" t="s">
        <v>1150</v>
      </c>
      <c r="C479" s="21">
        <v>48</v>
      </c>
      <c r="D479" s="21" t="s">
        <v>70</v>
      </c>
      <c r="E479" s="21">
        <v>1</v>
      </c>
      <c r="F479" s="21">
        <f t="shared" si="7"/>
        <v>48</v>
      </c>
    </row>
    <row r="480" spans="1:6" ht="30" x14ac:dyDescent="0.25">
      <c r="A480" s="21" t="s">
        <v>1151</v>
      </c>
      <c r="B480" s="21" t="s">
        <v>1152</v>
      </c>
      <c r="C480" s="21">
        <v>1380</v>
      </c>
      <c r="D480" s="21" t="s">
        <v>940</v>
      </c>
      <c r="E480" s="21">
        <v>135.69999999999999</v>
      </c>
      <c r="F480" s="21">
        <f t="shared" si="7"/>
        <v>187265.99999999997</v>
      </c>
    </row>
    <row r="481" spans="1:6" ht="30" x14ac:dyDescent="0.25">
      <c r="A481" s="21" t="s">
        <v>1294</v>
      </c>
      <c r="B481" s="21" t="s">
        <v>1295</v>
      </c>
      <c r="C481" s="21">
        <v>5</v>
      </c>
      <c r="D481" s="21" t="s">
        <v>34</v>
      </c>
      <c r="E481" s="21">
        <v>11800</v>
      </c>
      <c r="F481" s="21">
        <f t="shared" si="7"/>
        <v>59000</v>
      </c>
    </row>
    <row r="482" spans="1:6" ht="30" x14ac:dyDescent="0.25">
      <c r="A482" s="21" t="s">
        <v>1153</v>
      </c>
      <c r="B482" s="21" t="s">
        <v>1154</v>
      </c>
      <c r="C482" s="21">
        <v>100</v>
      </c>
      <c r="D482" s="21" t="s">
        <v>34</v>
      </c>
      <c r="E482" s="21">
        <v>17.440000000000001</v>
      </c>
      <c r="F482" s="21">
        <f t="shared" si="7"/>
        <v>1744.0000000000002</v>
      </c>
    </row>
    <row r="483" spans="1:6" ht="30" x14ac:dyDescent="0.25">
      <c r="A483" s="21" t="s">
        <v>1155</v>
      </c>
      <c r="B483" s="21" t="s">
        <v>1156</v>
      </c>
      <c r="C483" s="21">
        <v>8</v>
      </c>
      <c r="D483" s="21" t="s">
        <v>34</v>
      </c>
      <c r="E483" s="21">
        <v>4631.9956000000002</v>
      </c>
      <c r="F483" s="21">
        <f t="shared" si="7"/>
        <v>37055.964800000002</v>
      </c>
    </row>
    <row r="484" spans="1:6" ht="30" x14ac:dyDescent="0.25">
      <c r="A484" s="21" t="s">
        <v>1157</v>
      </c>
      <c r="B484" s="21" t="s">
        <v>1158</v>
      </c>
      <c r="C484" s="21">
        <v>25</v>
      </c>
      <c r="D484" s="21" t="s">
        <v>34</v>
      </c>
      <c r="E484" s="21">
        <v>690</v>
      </c>
      <c r="F484" s="21">
        <f t="shared" si="7"/>
        <v>17250</v>
      </c>
    </row>
    <row r="485" spans="1:6" ht="30" x14ac:dyDescent="0.25">
      <c r="A485" s="21" t="s">
        <v>1159</v>
      </c>
      <c r="B485" s="21" t="s">
        <v>1160</v>
      </c>
      <c r="C485" s="21">
        <v>1</v>
      </c>
      <c r="D485" s="21" t="s">
        <v>34</v>
      </c>
      <c r="E485" s="21">
        <v>520.6</v>
      </c>
      <c r="F485" s="21">
        <f t="shared" si="7"/>
        <v>520.6</v>
      </c>
    </row>
    <row r="486" spans="1:6" ht="30" x14ac:dyDescent="0.25">
      <c r="A486" s="21" t="s">
        <v>1161</v>
      </c>
      <c r="B486" s="21" t="s">
        <v>1162</v>
      </c>
      <c r="C486" s="21">
        <v>4</v>
      </c>
      <c r="D486" s="21" t="s">
        <v>530</v>
      </c>
      <c r="E486" s="21">
        <v>670</v>
      </c>
      <c r="F486" s="21">
        <f t="shared" si="7"/>
        <v>2680</v>
      </c>
    </row>
    <row r="487" spans="1:6" ht="30" x14ac:dyDescent="0.25">
      <c r="A487" s="21" t="s">
        <v>1163</v>
      </c>
      <c r="B487" s="21" t="s">
        <v>1164</v>
      </c>
      <c r="C487" s="21">
        <v>1</v>
      </c>
      <c r="D487" s="21" t="s">
        <v>34</v>
      </c>
      <c r="E487" s="21">
        <v>0.28999999999999998</v>
      </c>
      <c r="F487" s="21">
        <f t="shared" si="7"/>
        <v>0.28999999999999998</v>
      </c>
    </row>
    <row r="488" spans="1:6" ht="30" x14ac:dyDescent="0.25">
      <c r="A488" s="21" t="s">
        <v>1165</v>
      </c>
      <c r="B488" s="21" t="s">
        <v>1166</v>
      </c>
      <c r="C488" s="21">
        <v>1</v>
      </c>
      <c r="D488" s="21" t="s">
        <v>172</v>
      </c>
      <c r="E488" s="21">
        <v>2413</v>
      </c>
      <c r="F488" s="21">
        <f t="shared" si="7"/>
        <v>2413</v>
      </c>
    </row>
    <row r="489" spans="1:6" ht="30" x14ac:dyDescent="0.25">
      <c r="A489" s="21" t="s">
        <v>1167</v>
      </c>
      <c r="B489" s="21" t="s">
        <v>1168</v>
      </c>
      <c r="C489" s="21">
        <v>53</v>
      </c>
      <c r="D489" s="21" t="s">
        <v>34</v>
      </c>
      <c r="E489" s="21">
        <v>405</v>
      </c>
      <c r="F489" s="21">
        <f t="shared" si="7"/>
        <v>21465</v>
      </c>
    </row>
    <row r="490" spans="1:6" ht="30" x14ac:dyDescent="0.25">
      <c r="A490" s="21" t="s">
        <v>1169</v>
      </c>
      <c r="B490" s="21" t="s">
        <v>1170</v>
      </c>
      <c r="C490" s="21">
        <v>1</v>
      </c>
      <c r="D490" s="21" t="s">
        <v>34</v>
      </c>
      <c r="E490" s="21">
        <v>2600</v>
      </c>
      <c r="F490" s="21">
        <f t="shared" si="7"/>
        <v>2600</v>
      </c>
    </row>
    <row r="491" spans="1:6" ht="30" x14ac:dyDescent="0.25">
      <c r="A491" s="21" t="s">
        <v>1171</v>
      </c>
      <c r="B491" s="21" t="s">
        <v>1172</v>
      </c>
      <c r="C491" s="21">
        <v>153</v>
      </c>
      <c r="D491" s="21" t="s">
        <v>940</v>
      </c>
      <c r="E491" s="21">
        <v>967.77</v>
      </c>
      <c r="F491" s="21">
        <f t="shared" si="7"/>
        <v>148068.81</v>
      </c>
    </row>
    <row r="492" spans="1:6" ht="30" x14ac:dyDescent="0.25">
      <c r="A492" s="21" t="s">
        <v>1173</v>
      </c>
      <c r="B492" s="21" t="s">
        <v>1174</v>
      </c>
      <c r="C492" s="21">
        <v>33</v>
      </c>
      <c r="D492" s="21" t="s">
        <v>940</v>
      </c>
      <c r="E492" s="21">
        <v>1517</v>
      </c>
      <c r="F492" s="21">
        <f t="shared" si="7"/>
        <v>50061</v>
      </c>
    </row>
    <row r="493" spans="1:6" ht="30" x14ac:dyDescent="0.25">
      <c r="A493" s="21" t="s">
        <v>1175</v>
      </c>
      <c r="B493" s="21" t="s">
        <v>1176</v>
      </c>
      <c r="C493" s="21">
        <v>1230</v>
      </c>
      <c r="D493" s="21" t="s">
        <v>34</v>
      </c>
      <c r="E493" s="21">
        <v>0.44</v>
      </c>
      <c r="F493" s="21">
        <f t="shared" ref="F493:F534" si="8">C493*E493</f>
        <v>541.20000000000005</v>
      </c>
    </row>
    <row r="494" spans="1:6" ht="30" x14ac:dyDescent="0.25">
      <c r="A494" s="21" t="s">
        <v>1296</v>
      </c>
      <c r="B494" s="21" t="s">
        <v>1297</v>
      </c>
      <c r="C494" s="21">
        <v>8</v>
      </c>
      <c r="D494" s="21" t="s">
        <v>34</v>
      </c>
      <c r="E494" s="21">
        <v>7476.48</v>
      </c>
      <c r="F494" s="21">
        <f t="shared" si="8"/>
        <v>59811.839999999997</v>
      </c>
    </row>
    <row r="495" spans="1:6" ht="30" x14ac:dyDescent="0.25">
      <c r="A495" s="21" t="s">
        <v>1179</v>
      </c>
      <c r="B495" s="21" t="s">
        <v>1180</v>
      </c>
      <c r="C495" s="21">
        <v>25</v>
      </c>
      <c r="D495" s="21" t="s">
        <v>940</v>
      </c>
      <c r="E495" s="21">
        <v>2500</v>
      </c>
      <c r="F495" s="21">
        <f t="shared" si="8"/>
        <v>62500</v>
      </c>
    </row>
    <row r="496" spans="1:6" ht="30" x14ac:dyDescent="0.25">
      <c r="A496" s="21" t="s">
        <v>1181</v>
      </c>
      <c r="B496" s="21" t="s">
        <v>1182</v>
      </c>
      <c r="C496" s="21">
        <v>5</v>
      </c>
      <c r="D496" s="21" t="s">
        <v>34</v>
      </c>
      <c r="E496" s="21">
        <v>3499.998</v>
      </c>
      <c r="F496" s="21">
        <f t="shared" si="8"/>
        <v>17499.990000000002</v>
      </c>
    </row>
    <row r="497" spans="1:6" ht="30" x14ac:dyDescent="0.25">
      <c r="A497" s="21" t="s">
        <v>1309</v>
      </c>
      <c r="B497" s="21" t="s">
        <v>1310</v>
      </c>
      <c r="C497" s="21">
        <v>75</v>
      </c>
      <c r="D497" s="21" t="s">
        <v>34</v>
      </c>
      <c r="E497" s="21">
        <v>1</v>
      </c>
      <c r="F497" s="21">
        <f t="shared" si="8"/>
        <v>75</v>
      </c>
    </row>
    <row r="498" spans="1:6" ht="30" x14ac:dyDescent="0.25">
      <c r="A498" s="21" t="s">
        <v>1193</v>
      </c>
      <c r="B498" s="21" t="s">
        <v>1194</v>
      </c>
      <c r="C498" s="21">
        <v>215</v>
      </c>
      <c r="D498" s="21" t="s">
        <v>34</v>
      </c>
      <c r="E498" s="21">
        <v>182.4</v>
      </c>
      <c r="F498" s="21">
        <f t="shared" si="8"/>
        <v>39216</v>
      </c>
    </row>
    <row r="499" spans="1:6" ht="30" x14ac:dyDescent="0.25">
      <c r="A499" s="21" t="s">
        <v>1183</v>
      </c>
      <c r="B499" s="21" t="s">
        <v>1184</v>
      </c>
      <c r="C499" s="21">
        <v>349</v>
      </c>
      <c r="D499" s="21" t="s">
        <v>34</v>
      </c>
      <c r="E499" s="21">
        <v>82</v>
      </c>
      <c r="F499" s="21">
        <f t="shared" si="8"/>
        <v>28618</v>
      </c>
    </row>
    <row r="500" spans="1:6" ht="30" x14ac:dyDescent="0.25">
      <c r="A500" s="21" t="s">
        <v>1185</v>
      </c>
      <c r="B500" s="21" t="s">
        <v>1186</v>
      </c>
      <c r="C500" s="21">
        <v>482</v>
      </c>
      <c r="D500" s="21" t="s">
        <v>34</v>
      </c>
      <c r="E500" s="21">
        <v>105</v>
      </c>
      <c r="F500" s="21">
        <f t="shared" si="8"/>
        <v>50610</v>
      </c>
    </row>
    <row r="501" spans="1:6" ht="30" x14ac:dyDescent="0.25">
      <c r="A501" s="21" t="s">
        <v>1187</v>
      </c>
      <c r="B501" s="21" t="s">
        <v>1188</v>
      </c>
      <c r="C501" s="21">
        <v>6</v>
      </c>
      <c r="D501" s="21" t="s">
        <v>34</v>
      </c>
      <c r="E501" s="21">
        <v>6136</v>
      </c>
      <c r="F501" s="21">
        <f t="shared" si="8"/>
        <v>36816</v>
      </c>
    </row>
    <row r="502" spans="1:6" ht="30" x14ac:dyDescent="0.25">
      <c r="A502" s="21" t="s">
        <v>1189</v>
      </c>
      <c r="B502" s="21" t="s">
        <v>1190</v>
      </c>
      <c r="C502" s="21">
        <v>239</v>
      </c>
      <c r="D502" s="21" t="s">
        <v>34</v>
      </c>
      <c r="E502" s="21">
        <v>902</v>
      </c>
      <c r="F502" s="21">
        <f t="shared" si="8"/>
        <v>215578</v>
      </c>
    </row>
    <row r="503" spans="1:6" ht="30" x14ac:dyDescent="0.25">
      <c r="A503" s="21" t="s">
        <v>1191</v>
      </c>
      <c r="B503" s="21" t="s">
        <v>1192</v>
      </c>
      <c r="C503" s="21">
        <v>96</v>
      </c>
      <c r="D503" s="21" t="s">
        <v>34</v>
      </c>
      <c r="E503" s="21">
        <v>570</v>
      </c>
      <c r="F503" s="21">
        <f t="shared" si="8"/>
        <v>54720</v>
      </c>
    </row>
    <row r="504" spans="1:6" ht="30" x14ac:dyDescent="0.25">
      <c r="A504" s="21" t="s">
        <v>1311</v>
      </c>
      <c r="B504" s="21" t="s">
        <v>1312</v>
      </c>
      <c r="C504" s="21">
        <v>1</v>
      </c>
      <c r="D504" s="21" t="s">
        <v>172</v>
      </c>
      <c r="E504" s="21">
        <v>1581.18</v>
      </c>
      <c r="F504" s="21">
        <f t="shared" si="8"/>
        <v>1581.18</v>
      </c>
    </row>
    <row r="505" spans="1:6" ht="30" x14ac:dyDescent="0.25">
      <c r="A505" s="21" t="s">
        <v>1195</v>
      </c>
      <c r="B505" s="21" t="s">
        <v>1196</v>
      </c>
      <c r="C505" s="21">
        <v>144</v>
      </c>
      <c r="D505" s="21" t="s">
        <v>1197</v>
      </c>
      <c r="E505" s="21">
        <v>830</v>
      </c>
      <c r="F505" s="21">
        <f t="shared" si="8"/>
        <v>119520</v>
      </c>
    </row>
    <row r="506" spans="1:6" ht="30" x14ac:dyDescent="0.25">
      <c r="A506" s="21" t="s">
        <v>1198</v>
      </c>
      <c r="B506" s="21" t="s">
        <v>1199</v>
      </c>
      <c r="C506" s="21">
        <v>2</v>
      </c>
      <c r="D506" s="21" t="s">
        <v>34</v>
      </c>
      <c r="E506" s="21">
        <v>413</v>
      </c>
      <c r="F506" s="21">
        <f t="shared" si="8"/>
        <v>826</v>
      </c>
    </row>
    <row r="507" spans="1:6" ht="30" x14ac:dyDescent="0.25">
      <c r="A507" s="21" t="s">
        <v>1200</v>
      </c>
      <c r="B507" s="21" t="s">
        <v>1201</v>
      </c>
      <c r="C507" s="21">
        <v>243</v>
      </c>
      <c r="D507" s="21" t="s">
        <v>34</v>
      </c>
      <c r="E507" s="21">
        <v>349</v>
      </c>
      <c r="F507" s="21">
        <f t="shared" si="8"/>
        <v>84807</v>
      </c>
    </row>
    <row r="508" spans="1:6" ht="30" x14ac:dyDescent="0.25">
      <c r="A508" s="21" t="s">
        <v>1202</v>
      </c>
      <c r="B508" s="21" t="s">
        <v>1203</v>
      </c>
      <c r="C508" s="21">
        <v>128</v>
      </c>
      <c r="D508" s="21" t="s">
        <v>34</v>
      </c>
      <c r="E508" s="21">
        <v>379</v>
      </c>
      <c r="F508" s="21">
        <f t="shared" si="8"/>
        <v>48512</v>
      </c>
    </row>
    <row r="509" spans="1:6" ht="30" x14ac:dyDescent="0.25">
      <c r="A509" s="21" t="s">
        <v>1204</v>
      </c>
      <c r="B509" s="21" t="s">
        <v>1205</v>
      </c>
      <c r="C509" s="21">
        <v>360</v>
      </c>
      <c r="D509" s="21" t="s">
        <v>34</v>
      </c>
      <c r="E509" s="21">
        <v>495</v>
      </c>
      <c r="F509" s="21">
        <f t="shared" si="8"/>
        <v>178200</v>
      </c>
    </row>
    <row r="510" spans="1:6" ht="30" x14ac:dyDescent="0.25">
      <c r="A510" s="21" t="s">
        <v>1208</v>
      </c>
      <c r="B510" s="21" t="s">
        <v>1209</v>
      </c>
      <c r="C510" s="21">
        <v>306</v>
      </c>
      <c r="D510" s="21" t="s">
        <v>34</v>
      </c>
      <c r="E510" s="21">
        <v>465.6</v>
      </c>
      <c r="F510" s="21">
        <f t="shared" si="8"/>
        <v>142473.60000000001</v>
      </c>
    </row>
    <row r="511" spans="1:6" ht="30" x14ac:dyDescent="0.25">
      <c r="A511" s="21" t="s">
        <v>1214</v>
      </c>
      <c r="B511" s="21" t="s">
        <v>1215</v>
      </c>
      <c r="C511" s="21">
        <v>134</v>
      </c>
      <c r="D511" s="21" t="s">
        <v>34</v>
      </c>
      <c r="E511" s="21">
        <v>244</v>
      </c>
      <c r="F511" s="21">
        <f t="shared" si="8"/>
        <v>32696</v>
      </c>
    </row>
    <row r="512" spans="1:6" ht="30" x14ac:dyDescent="0.25">
      <c r="A512" s="21" t="s">
        <v>1313</v>
      </c>
      <c r="B512" s="21" t="s">
        <v>1314</v>
      </c>
      <c r="C512" s="21">
        <v>5</v>
      </c>
      <c r="D512" s="21" t="s">
        <v>34</v>
      </c>
      <c r="E512" s="21">
        <v>3</v>
      </c>
      <c r="F512" s="21">
        <f t="shared" si="8"/>
        <v>15</v>
      </c>
    </row>
    <row r="513" spans="1:6" ht="30" x14ac:dyDescent="0.25">
      <c r="A513" s="21" t="s">
        <v>1216</v>
      </c>
      <c r="B513" s="21" t="s">
        <v>1217</v>
      </c>
      <c r="C513" s="21">
        <v>220</v>
      </c>
      <c r="D513" s="21" t="s">
        <v>1197</v>
      </c>
      <c r="E513" s="21">
        <v>6</v>
      </c>
      <c r="F513" s="21">
        <f t="shared" si="8"/>
        <v>1320</v>
      </c>
    </row>
    <row r="514" spans="1:6" ht="30" x14ac:dyDescent="0.25">
      <c r="A514" s="21" t="s">
        <v>1300</v>
      </c>
      <c r="B514" s="21" t="s">
        <v>1301</v>
      </c>
      <c r="C514" s="21">
        <v>89</v>
      </c>
      <c r="D514" s="21" t="s">
        <v>34</v>
      </c>
      <c r="E514" s="21">
        <v>81.599999999999994</v>
      </c>
      <c r="F514" s="21">
        <f t="shared" si="8"/>
        <v>7262.4</v>
      </c>
    </row>
    <row r="515" spans="1:6" ht="30" x14ac:dyDescent="0.25">
      <c r="A515" s="21" t="s">
        <v>1218</v>
      </c>
      <c r="B515" s="21" t="s">
        <v>1219</v>
      </c>
      <c r="C515" s="21">
        <v>1</v>
      </c>
      <c r="D515" s="21" t="s">
        <v>34</v>
      </c>
      <c r="E515" s="21">
        <v>990.02</v>
      </c>
      <c r="F515" s="21">
        <f t="shared" si="8"/>
        <v>990.02</v>
      </c>
    </row>
    <row r="516" spans="1:6" ht="30" x14ac:dyDescent="0.25">
      <c r="A516" s="21" t="s">
        <v>1220</v>
      </c>
      <c r="B516" s="21" t="s">
        <v>1221</v>
      </c>
      <c r="C516" s="21">
        <v>28</v>
      </c>
      <c r="D516" s="21" t="s">
        <v>34</v>
      </c>
      <c r="E516" s="21">
        <v>95.92</v>
      </c>
      <c r="F516" s="21">
        <f t="shared" si="8"/>
        <v>2685.76</v>
      </c>
    </row>
    <row r="517" spans="1:6" ht="30" x14ac:dyDescent="0.25">
      <c r="A517" s="21" t="s">
        <v>1222</v>
      </c>
      <c r="B517" s="21" t="s">
        <v>1223</v>
      </c>
      <c r="C517" s="21">
        <v>25</v>
      </c>
      <c r="D517" s="21" t="s">
        <v>34</v>
      </c>
      <c r="E517" s="21">
        <v>1</v>
      </c>
      <c r="F517" s="21">
        <f t="shared" si="8"/>
        <v>25</v>
      </c>
    </row>
    <row r="518" spans="1:6" ht="30" x14ac:dyDescent="0.25">
      <c r="A518" s="21" t="s">
        <v>1224</v>
      </c>
      <c r="B518" s="21" t="s">
        <v>1225</v>
      </c>
      <c r="C518" s="21">
        <v>138</v>
      </c>
      <c r="D518" s="21" t="s">
        <v>34</v>
      </c>
      <c r="E518" s="21">
        <v>492</v>
      </c>
      <c r="F518" s="21">
        <f t="shared" si="8"/>
        <v>67896</v>
      </c>
    </row>
    <row r="519" spans="1:6" ht="30" x14ac:dyDescent="0.25">
      <c r="A519" s="21" t="s">
        <v>1229</v>
      </c>
      <c r="B519" s="21" t="s">
        <v>1230</v>
      </c>
      <c r="C519" s="21">
        <v>44</v>
      </c>
      <c r="D519" s="21" t="s">
        <v>34</v>
      </c>
      <c r="E519" s="21">
        <v>793.6</v>
      </c>
      <c r="F519" s="21">
        <f t="shared" si="8"/>
        <v>34918.400000000001</v>
      </c>
    </row>
    <row r="520" spans="1:6" ht="30" x14ac:dyDescent="0.25">
      <c r="A520" s="21" t="s">
        <v>1231</v>
      </c>
      <c r="B520" s="21" t="s">
        <v>1232</v>
      </c>
      <c r="C520" s="21">
        <v>61</v>
      </c>
      <c r="D520" s="21" t="s">
        <v>34</v>
      </c>
      <c r="E520" s="21">
        <v>1057.5999999999999</v>
      </c>
      <c r="F520" s="21">
        <f t="shared" si="8"/>
        <v>64513.599999999991</v>
      </c>
    </row>
    <row r="521" spans="1:6" ht="30" x14ac:dyDescent="0.25">
      <c r="A521" s="21" t="s">
        <v>1233</v>
      </c>
      <c r="B521" s="21" t="s">
        <v>1234</v>
      </c>
      <c r="C521" s="21">
        <v>100</v>
      </c>
      <c r="D521" s="21" t="s">
        <v>940</v>
      </c>
      <c r="E521" s="21">
        <v>2600.1999999999998</v>
      </c>
      <c r="F521" s="21">
        <f t="shared" si="8"/>
        <v>260019.99999999997</v>
      </c>
    </row>
    <row r="522" spans="1:6" ht="30" x14ac:dyDescent="0.25">
      <c r="A522" s="21" t="s">
        <v>1302</v>
      </c>
      <c r="B522" s="21" t="s">
        <v>1303</v>
      </c>
      <c r="C522" s="21">
        <v>1</v>
      </c>
      <c r="D522" s="21" t="s">
        <v>34</v>
      </c>
      <c r="E522" s="21">
        <v>1902</v>
      </c>
      <c r="F522" s="21">
        <f t="shared" si="8"/>
        <v>1902</v>
      </c>
    </row>
    <row r="523" spans="1:6" ht="30" x14ac:dyDescent="0.25">
      <c r="A523" s="21" t="s">
        <v>1235</v>
      </c>
      <c r="B523" s="21" t="s">
        <v>1236</v>
      </c>
      <c r="C523" s="21">
        <v>500</v>
      </c>
      <c r="D523" s="21" t="s">
        <v>34</v>
      </c>
      <c r="E523" s="21">
        <v>1</v>
      </c>
      <c r="F523" s="21">
        <f t="shared" si="8"/>
        <v>500</v>
      </c>
    </row>
    <row r="524" spans="1:6" ht="30" x14ac:dyDescent="0.25">
      <c r="A524" s="21" t="s">
        <v>1237</v>
      </c>
      <c r="B524" s="21" t="s">
        <v>1238</v>
      </c>
      <c r="C524" s="21">
        <v>251</v>
      </c>
      <c r="D524" s="21" t="s">
        <v>940</v>
      </c>
      <c r="E524" s="21">
        <v>700</v>
      </c>
      <c r="F524" s="21">
        <f t="shared" si="8"/>
        <v>175700</v>
      </c>
    </row>
    <row r="525" spans="1:6" ht="30" x14ac:dyDescent="0.25">
      <c r="A525" s="21" t="s">
        <v>1241</v>
      </c>
      <c r="B525" s="21" t="s">
        <v>1242</v>
      </c>
      <c r="C525" s="21">
        <v>237</v>
      </c>
      <c r="D525" s="21" t="s">
        <v>34</v>
      </c>
      <c r="E525" s="21">
        <v>980</v>
      </c>
      <c r="F525" s="21">
        <f t="shared" si="8"/>
        <v>232260</v>
      </c>
    </row>
    <row r="526" spans="1:6" ht="30" x14ac:dyDescent="0.25">
      <c r="A526" s="21" t="s">
        <v>1243</v>
      </c>
      <c r="B526" s="21" t="s">
        <v>1244</v>
      </c>
      <c r="C526" s="21">
        <v>392</v>
      </c>
      <c r="D526" s="21" t="s">
        <v>34</v>
      </c>
      <c r="E526" s="21">
        <v>980</v>
      </c>
      <c r="F526" s="21">
        <f t="shared" si="8"/>
        <v>384160</v>
      </c>
    </row>
    <row r="527" spans="1:6" ht="30" x14ac:dyDescent="0.25">
      <c r="A527" s="21" t="s">
        <v>1304</v>
      </c>
      <c r="B527" s="21" t="s">
        <v>1305</v>
      </c>
      <c r="C527" s="21">
        <v>3</v>
      </c>
      <c r="D527" s="21" t="s">
        <v>34</v>
      </c>
      <c r="E527" s="21">
        <v>226.56</v>
      </c>
      <c r="F527" s="21">
        <f t="shared" si="8"/>
        <v>679.68000000000006</v>
      </c>
    </row>
    <row r="528" spans="1:6" ht="30" x14ac:dyDescent="0.25">
      <c r="A528" s="21" t="s">
        <v>1245</v>
      </c>
      <c r="B528" s="21" t="s">
        <v>1246</v>
      </c>
      <c r="C528" s="21">
        <v>700</v>
      </c>
      <c r="D528" s="21" t="s">
        <v>34</v>
      </c>
      <c r="E528" s="21">
        <v>900</v>
      </c>
      <c r="F528" s="21">
        <f t="shared" si="8"/>
        <v>630000</v>
      </c>
    </row>
    <row r="529" spans="1:6" ht="30" x14ac:dyDescent="0.25">
      <c r="A529" s="21" t="s">
        <v>1315</v>
      </c>
      <c r="B529" s="21" t="s">
        <v>1316</v>
      </c>
      <c r="C529" s="21">
        <v>12</v>
      </c>
      <c r="D529" s="21" t="s">
        <v>34</v>
      </c>
      <c r="E529" s="21">
        <v>1</v>
      </c>
      <c r="F529" s="21">
        <f t="shared" si="8"/>
        <v>12</v>
      </c>
    </row>
    <row r="530" spans="1:6" ht="30" x14ac:dyDescent="0.25">
      <c r="A530" s="21" t="s">
        <v>1249</v>
      </c>
      <c r="B530" s="21" t="s">
        <v>1250</v>
      </c>
      <c r="C530" s="21">
        <v>82</v>
      </c>
      <c r="D530" s="21" t="s">
        <v>172</v>
      </c>
      <c r="E530" s="21">
        <v>780</v>
      </c>
      <c r="F530" s="21">
        <f t="shared" si="8"/>
        <v>63960</v>
      </c>
    </row>
    <row r="531" spans="1:6" ht="30" x14ac:dyDescent="0.25">
      <c r="A531" s="21" t="s">
        <v>1251</v>
      </c>
      <c r="B531" s="21" t="s">
        <v>1252</v>
      </c>
      <c r="C531" s="21">
        <v>51</v>
      </c>
      <c r="D531" s="21" t="s">
        <v>940</v>
      </c>
      <c r="E531" s="21">
        <v>780</v>
      </c>
      <c r="F531" s="21">
        <f t="shared" si="8"/>
        <v>39780</v>
      </c>
    </row>
    <row r="532" spans="1:6" ht="30" x14ac:dyDescent="0.25">
      <c r="A532" s="21" t="s">
        <v>1253</v>
      </c>
      <c r="B532" s="21" t="s">
        <v>1254</v>
      </c>
      <c r="C532" s="21">
        <v>1</v>
      </c>
      <c r="D532" s="21" t="s">
        <v>34</v>
      </c>
      <c r="E532" s="21">
        <v>14</v>
      </c>
      <c r="F532" s="21">
        <f t="shared" si="8"/>
        <v>14</v>
      </c>
    </row>
    <row r="533" spans="1:6" ht="30" x14ac:dyDescent="0.25">
      <c r="A533" s="21" t="s">
        <v>1255</v>
      </c>
      <c r="B533" s="21" t="s">
        <v>1256</v>
      </c>
      <c r="C533" s="21">
        <v>134</v>
      </c>
      <c r="D533" s="21" t="s">
        <v>172</v>
      </c>
      <c r="E533" s="21">
        <v>480</v>
      </c>
      <c r="F533" s="21">
        <f t="shared" si="8"/>
        <v>64320</v>
      </c>
    </row>
    <row r="534" spans="1:6" ht="30" x14ac:dyDescent="0.25">
      <c r="A534" s="21" t="s">
        <v>1257</v>
      </c>
      <c r="B534" s="21" t="s">
        <v>1258</v>
      </c>
      <c r="C534" s="21">
        <v>26</v>
      </c>
      <c r="D534" s="21" t="s">
        <v>34</v>
      </c>
      <c r="E534" s="21">
        <v>78.670599999999993</v>
      </c>
      <c r="F534" s="21">
        <f t="shared" si="8"/>
        <v>2045.4355999999998</v>
      </c>
    </row>
    <row r="535" spans="1:6" x14ac:dyDescent="0.25">
      <c r="F535" s="33">
        <f>SUM(F365:F534)</f>
        <v>20626235.838440001</v>
      </c>
    </row>
    <row r="538" spans="1:6" x14ac:dyDescent="0.25">
      <c r="A538" s="2" t="s">
        <v>2140</v>
      </c>
      <c r="B538" s="58">
        <v>44842</v>
      </c>
      <c r="C538" s="2" t="s">
        <v>2141</v>
      </c>
    </row>
  </sheetData>
  <customSheetViews>
    <customSheetView guid="{9F631BAD-A2BA-4E1A-BC1A-5D15FE911CF9}" showPageBreaks="1" view="pageLayout" topLeftCell="A352">
      <selection activeCell="A360" sqref="A360:F360"/>
      <pageMargins left="0.7" right="0.7" top="0.75" bottom="0.75" header="0.3" footer="0.3"/>
      <pageSetup paperSize="9" orientation="portrait" horizontalDpi="4294967295" verticalDpi="4294967295" r:id="rId1"/>
    </customSheetView>
  </customSheetViews>
  <mergeCells count="15">
    <mergeCell ref="A361:F361"/>
    <mergeCell ref="A362:F362"/>
    <mergeCell ref="A363:F363"/>
    <mergeCell ref="A183:F183"/>
    <mergeCell ref="A184:F184"/>
    <mergeCell ref="A185:F185"/>
    <mergeCell ref="A186:F186"/>
    <mergeCell ref="A359:F359"/>
    <mergeCell ref="A360:F360"/>
    <mergeCell ref="A2:F2"/>
    <mergeCell ref="A3:F3"/>
    <mergeCell ref="A4:F4"/>
    <mergeCell ref="A5:F5"/>
    <mergeCell ref="A6:F6"/>
    <mergeCell ref="A182:F182"/>
  </mergeCell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6"/>
  <sheetViews>
    <sheetView view="pageLayout" zoomScaleNormal="100" workbookViewId="0">
      <selection activeCell="A3" sqref="A3:G3"/>
    </sheetView>
  </sheetViews>
  <sheetFormatPr baseColWidth="10" defaultRowHeight="15" x14ac:dyDescent="0.25"/>
  <sheetData>
    <row r="1" spans="1:7" x14ac:dyDescent="0.25">
      <c r="A1" s="2"/>
      <c r="B1" s="2"/>
      <c r="C1" s="2"/>
      <c r="D1" s="2"/>
      <c r="E1" s="2"/>
      <c r="F1" s="2"/>
    </row>
    <row r="2" spans="1:7" ht="15.75" x14ac:dyDescent="0.25">
      <c r="A2" s="17" t="s">
        <v>24</v>
      </c>
      <c r="B2" s="17"/>
      <c r="C2" s="17"/>
      <c r="D2" s="17"/>
      <c r="E2" s="17"/>
      <c r="F2" s="17"/>
      <c r="G2" s="17"/>
    </row>
    <row r="3" spans="1:7" ht="15.75" x14ac:dyDescent="0.25">
      <c r="A3" s="17" t="s">
        <v>1</v>
      </c>
      <c r="B3" s="17"/>
      <c r="C3" s="17"/>
      <c r="D3" s="17"/>
      <c r="E3" s="17"/>
      <c r="F3" s="17"/>
      <c r="G3" s="17"/>
    </row>
    <row r="4" spans="1:7" ht="15.75" x14ac:dyDescent="0.25">
      <c r="A4" s="17" t="s">
        <v>25</v>
      </c>
      <c r="B4" s="17"/>
      <c r="C4" s="17"/>
      <c r="D4" s="17"/>
      <c r="E4" s="17"/>
      <c r="F4" s="17"/>
      <c r="G4" s="17"/>
    </row>
    <row r="5" spans="1:7" ht="18.75" x14ac:dyDescent="0.3">
      <c r="A5" s="18" t="s">
        <v>4</v>
      </c>
      <c r="B5" s="18"/>
      <c r="C5" s="18"/>
      <c r="D5" s="18"/>
      <c r="E5" s="18"/>
      <c r="F5" s="18"/>
      <c r="G5" s="18"/>
    </row>
    <row r="6" spans="1:7" ht="18.75" x14ac:dyDescent="0.3">
      <c r="A6" s="39" t="s">
        <v>1317</v>
      </c>
      <c r="B6" s="39"/>
      <c r="C6" s="39"/>
      <c r="D6" s="39"/>
      <c r="E6" s="39"/>
      <c r="F6" s="39"/>
      <c r="G6" s="39"/>
    </row>
    <row r="7" spans="1:7" ht="30" x14ac:dyDescent="0.25">
      <c r="A7" s="20" t="s">
        <v>27</v>
      </c>
      <c r="B7" s="20" t="s">
        <v>28</v>
      </c>
      <c r="C7" s="36" t="s">
        <v>1318</v>
      </c>
      <c r="D7" s="20" t="s">
        <v>30</v>
      </c>
      <c r="E7" s="20" t="s">
        <v>31</v>
      </c>
      <c r="F7" s="20" t="s">
        <v>8</v>
      </c>
      <c r="G7" s="42" t="s">
        <v>8</v>
      </c>
    </row>
    <row r="8" spans="1:7" ht="90" x14ac:dyDescent="0.25">
      <c r="A8" s="21" t="s">
        <v>1319</v>
      </c>
      <c r="B8" s="21" t="s">
        <v>1320</v>
      </c>
      <c r="C8" s="21">
        <v>99</v>
      </c>
      <c r="D8" s="21" t="s">
        <v>34</v>
      </c>
      <c r="E8" s="21">
        <v>2000</v>
      </c>
      <c r="F8" s="21">
        <v>198000</v>
      </c>
      <c r="G8" s="43">
        <f t="shared" ref="G8:G71" si="0">C8*E8</f>
        <v>198000</v>
      </c>
    </row>
    <row r="9" spans="1:7" ht="45" x14ac:dyDescent="0.25">
      <c r="A9" s="21"/>
      <c r="B9" s="21" t="s">
        <v>1321</v>
      </c>
      <c r="C9" s="21">
        <v>182</v>
      </c>
      <c r="D9" s="21" t="s">
        <v>34</v>
      </c>
      <c r="E9" s="21">
        <v>1</v>
      </c>
      <c r="F9" s="21"/>
      <c r="G9" s="44">
        <f t="shared" si="0"/>
        <v>182</v>
      </c>
    </row>
    <row r="10" spans="1:7" ht="30" x14ac:dyDescent="0.25">
      <c r="A10" s="21" t="s">
        <v>1322</v>
      </c>
      <c r="B10" s="21" t="s">
        <v>1323</v>
      </c>
      <c r="C10" s="21">
        <v>79</v>
      </c>
      <c r="D10" s="21" t="s">
        <v>34</v>
      </c>
      <c r="E10" s="21">
        <v>162.84</v>
      </c>
      <c r="F10" s="21">
        <v>40</v>
      </c>
      <c r="G10" s="43">
        <f t="shared" si="0"/>
        <v>12864.36</v>
      </c>
    </row>
    <row r="11" spans="1:7" ht="75" x14ac:dyDescent="0.25">
      <c r="A11" s="21" t="s">
        <v>1324</v>
      </c>
      <c r="B11" s="21" t="s">
        <v>1325</v>
      </c>
      <c r="C11" s="21">
        <v>3639</v>
      </c>
      <c r="D11" s="21" t="s">
        <v>34</v>
      </c>
      <c r="E11" s="21">
        <v>1</v>
      </c>
      <c r="F11" s="21">
        <v>3959</v>
      </c>
      <c r="G11" s="43">
        <f t="shared" si="0"/>
        <v>3639</v>
      </c>
    </row>
    <row r="12" spans="1:7" ht="60" x14ac:dyDescent="0.25">
      <c r="A12" s="21" t="s">
        <v>1326</v>
      </c>
      <c r="B12" s="21" t="s">
        <v>1327</v>
      </c>
      <c r="C12" s="21">
        <v>57</v>
      </c>
      <c r="D12" s="21" t="s">
        <v>34</v>
      </c>
      <c r="E12" s="21">
        <v>1</v>
      </c>
      <c r="F12" s="21">
        <v>100</v>
      </c>
      <c r="G12" s="43">
        <f t="shared" si="0"/>
        <v>57</v>
      </c>
    </row>
    <row r="13" spans="1:7" ht="45" x14ac:dyDescent="0.25">
      <c r="A13" s="21" t="s">
        <v>1328</v>
      </c>
      <c r="B13" s="21" t="s">
        <v>1329</v>
      </c>
      <c r="C13" s="21">
        <v>3</v>
      </c>
      <c r="D13" s="21" t="s">
        <v>34</v>
      </c>
      <c r="E13" s="21">
        <v>1</v>
      </c>
      <c r="F13" s="21">
        <v>26</v>
      </c>
      <c r="G13" s="43">
        <f t="shared" si="0"/>
        <v>3</v>
      </c>
    </row>
    <row r="14" spans="1:7" ht="45" x14ac:dyDescent="0.25">
      <c r="A14" s="21" t="s">
        <v>1330</v>
      </c>
      <c r="B14" s="21" t="s">
        <v>1331</v>
      </c>
      <c r="C14" s="21">
        <v>1</v>
      </c>
      <c r="D14" s="21" t="s">
        <v>34</v>
      </c>
      <c r="E14" s="21">
        <v>1</v>
      </c>
      <c r="F14" s="21">
        <v>25</v>
      </c>
      <c r="G14" s="43">
        <f t="shared" si="0"/>
        <v>1</v>
      </c>
    </row>
    <row r="15" spans="1:7" ht="45" x14ac:dyDescent="0.25">
      <c r="A15" s="21" t="s">
        <v>1332</v>
      </c>
      <c r="B15" s="21" t="s">
        <v>1333</v>
      </c>
      <c r="C15" s="21">
        <v>9</v>
      </c>
      <c r="D15" s="21" t="s">
        <v>34</v>
      </c>
      <c r="E15" s="21">
        <v>1</v>
      </c>
      <c r="F15" s="21">
        <v>12</v>
      </c>
      <c r="G15" s="43">
        <f t="shared" si="0"/>
        <v>9</v>
      </c>
    </row>
    <row r="16" spans="1:7" ht="45" x14ac:dyDescent="0.25">
      <c r="A16" s="21" t="s">
        <v>1334</v>
      </c>
      <c r="B16" s="21" t="s">
        <v>1335</v>
      </c>
      <c r="C16" s="21">
        <v>31</v>
      </c>
      <c r="D16" s="21" t="s">
        <v>34</v>
      </c>
      <c r="E16" s="21">
        <v>1</v>
      </c>
      <c r="F16" s="21">
        <v>29</v>
      </c>
      <c r="G16" s="43">
        <f t="shared" si="0"/>
        <v>31</v>
      </c>
    </row>
    <row r="17" spans="1:7" ht="45" x14ac:dyDescent="0.25">
      <c r="A17" s="21" t="s">
        <v>1336</v>
      </c>
      <c r="B17" s="21" t="s">
        <v>1337</v>
      </c>
      <c r="C17" s="21">
        <v>27</v>
      </c>
      <c r="D17" s="21" t="s">
        <v>34</v>
      </c>
      <c r="E17" s="21">
        <v>1</v>
      </c>
      <c r="F17" s="21">
        <v>217</v>
      </c>
      <c r="G17" s="43">
        <f t="shared" si="0"/>
        <v>27</v>
      </c>
    </row>
    <row r="18" spans="1:7" ht="75" x14ac:dyDescent="0.25">
      <c r="A18" s="21" t="s">
        <v>1338</v>
      </c>
      <c r="B18" s="21" t="s">
        <v>1339</v>
      </c>
      <c r="C18" s="21">
        <v>91</v>
      </c>
      <c r="D18" s="21" t="s">
        <v>34</v>
      </c>
      <c r="E18" s="21">
        <v>1</v>
      </c>
      <c r="F18" s="21">
        <v>91</v>
      </c>
      <c r="G18" s="43">
        <f t="shared" si="0"/>
        <v>91</v>
      </c>
    </row>
    <row r="19" spans="1:7" ht="90" x14ac:dyDescent="0.25">
      <c r="A19" s="21" t="s">
        <v>1340</v>
      </c>
      <c r="B19" s="21" t="s">
        <v>1341</v>
      </c>
      <c r="C19" s="21">
        <v>3</v>
      </c>
      <c r="D19" s="21" t="s">
        <v>34</v>
      </c>
      <c r="E19" s="21">
        <v>1</v>
      </c>
      <c r="F19" s="21">
        <v>3</v>
      </c>
      <c r="G19" s="43">
        <f t="shared" si="0"/>
        <v>3</v>
      </c>
    </row>
    <row r="20" spans="1:7" ht="45" x14ac:dyDescent="0.25">
      <c r="A20" s="21"/>
      <c r="B20" s="21" t="s">
        <v>1342</v>
      </c>
      <c r="C20" s="21">
        <v>17</v>
      </c>
      <c r="D20" s="21" t="s">
        <v>34</v>
      </c>
      <c r="E20" s="21">
        <v>1</v>
      </c>
      <c r="F20" s="21"/>
      <c r="G20" s="44">
        <f t="shared" si="0"/>
        <v>17</v>
      </c>
    </row>
    <row r="21" spans="1:7" ht="30" x14ac:dyDescent="0.25">
      <c r="A21" s="21" t="s">
        <v>1343</v>
      </c>
      <c r="B21" s="21" t="s">
        <v>1344</v>
      </c>
      <c r="C21" s="21">
        <v>50</v>
      </c>
      <c r="D21" s="21" t="s">
        <v>1345</v>
      </c>
      <c r="E21" s="21">
        <v>265.5</v>
      </c>
      <c r="F21" s="21"/>
      <c r="G21" s="43">
        <f t="shared" si="0"/>
        <v>13275</v>
      </c>
    </row>
    <row r="22" spans="1:7" ht="90" x14ac:dyDescent="0.25">
      <c r="A22" s="21" t="s">
        <v>1346</v>
      </c>
      <c r="B22" s="21" t="s">
        <v>1347</v>
      </c>
      <c r="C22" s="21">
        <v>280</v>
      </c>
      <c r="D22" s="21" t="s">
        <v>34</v>
      </c>
      <c r="E22" s="21">
        <v>159.30000000000001</v>
      </c>
      <c r="F22" s="21">
        <v>44604</v>
      </c>
      <c r="G22" s="43">
        <f t="shared" si="0"/>
        <v>44604</v>
      </c>
    </row>
    <row r="23" spans="1:7" ht="30" x14ac:dyDescent="0.25">
      <c r="A23" s="21"/>
      <c r="B23" s="21" t="s">
        <v>1348</v>
      </c>
      <c r="C23" s="21">
        <v>24</v>
      </c>
      <c r="D23" s="21" t="s">
        <v>34</v>
      </c>
      <c r="E23" s="21">
        <v>1</v>
      </c>
      <c r="F23" s="21"/>
      <c r="G23" s="44">
        <f t="shared" si="0"/>
        <v>24</v>
      </c>
    </row>
    <row r="24" spans="1:7" ht="60" x14ac:dyDescent="0.25">
      <c r="A24" s="21" t="s">
        <v>1349</v>
      </c>
      <c r="B24" s="21" t="s">
        <v>1350</v>
      </c>
      <c r="C24" s="21">
        <v>1000</v>
      </c>
      <c r="D24" s="21" t="s">
        <v>34</v>
      </c>
      <c r="E24" s="21">
        <v>76.7</v>
      </c>
      <c r="F24" s="21">
        <v>76700</v>
      </c>
      <c r="G24" s="43">
        <f t="shared" si="0"/>
        <v>76700</v>
      </c>
    </row>
    <row r="25" spans="1:7" ht="45" x14ac:dyDescent="0.25">
      <c r="A25" s="21" t="s">
        <v>1351</v>
      </c>
      <c r="B25" s="21" t="s">
        <v>1352</v>
      </c>
      <c r="C25" s="21">
        <v>1200</v>
      </c>
      <c r="D25" s="21" t="s">
        <v>34</v>
      </c>
      <c r="E25" s="21">
        <v>1</v>
      </c>
      <c r="F25" s="21">
        <v>1200</v>
      </c>
      <c r="G25" s="43">
        <f t="shared" si="0"/>
        <v>1200</v>
      </c>
    </row>
    <row r="26" spans="1:7" ht="30" x14ac:dyDescent="0.25">
      <c r="A26" s="21" t="s">
        <v>1353</v>
      </c>
      <c r="B26" s="21" t="s">
        <v>1354</v>
      </c>
      <c r="C26" s="21">
        <v>49</v>
      </c>
      <c r="D26" s="21" t="s">
        <v>34</v>
      </c>
      <c r="E26" s="21">
        <v>1</v>
      </c>
      <c r="F26" s="21">
        <v>49</v>
      </c>
      <c r="G26" s="43">
        <f t="shared" si="0"/>
        <v>49</v>
      </c>
    </row>
    <row r="27" spans="1:7" ht="45" x14ac:dyDescent="0.25">
      <c r="A27" s="21" t="s">
        <v>1355</v>
      </c>
      <c r="B27" s="21" t="s">
        <v>1356</v>
      </c>
      <c r="C27" s="21">
        <v>5</v>
      </c>
      <c r="D27" s="21" t="s">
        <v>34</v>
      </c>
      <c r="E27" s="21">
        <v>1</v>
      </c>
      <c r="F27" s="21">
        <v>5</v>
      </c>
      <c r="G27" s="43">
        <f t="shared" si="0"/>
        <v>5</v>
      </c>
    </row>
    <row r="28" spans="1:7" ht="45" x14ac:dyDescent="0.25">
      <c r="A28" s="21" t="s">
        <v>1357</v>
      </c>
      <c r="B28" s="21" t="s">
        <v>1358</v>
      </c>
      <c r="C28" s="21">
        <v>53</v>
      </c>
      <c r="D28" s="21" t="s">
        <v>34</v>
      </c>
      <c r="E28" s="21">
        <v>1</v>
      </c>
      <c r="F28" s="21"/>
      <c r="G28" s="43">
        <f t="shared" si="0"/>
        <v>53</v>
      </c>
    </row>
    <row r="29" spans="1:7" ht="45" x14ac:dyDescent="0.25">
      <c r="A29" s="21" t="s">
        <v>1359</v>
      </c>
      <c r="B29" s="21" t="s">
        <v>1360</v>
      </c>
      <c r="C29" s="21">
        <v>1</v>
      </c>
      <c r="D29" s="21" t="s">
        <v>34</v>
      </c>
      <c r="E29" s="21">
        <v>1</v>
      </c>
      <c r="F29" s="21">
        <v>1</v>
      </c>
      <c r="G29" s="43">
        <f t="shared" si="0"/>
        <v>1</v>
      </c>
    </row>
    <row r="30" spans="1:7" ht="45" x14ac:dyDescent="0.25">
      <c r="A30" s="21" t="s">
        <v>1361</v>
      </c>
      <c r="B30" s="21" t="s">
        <v>1362</v>
      </c>
      <c r="C30" s="21">
        <v>149</v>
      </c>
      <c r="D30" s="21" t="s">
        <v>34</v>
      </c>
      <c r="E30" s="21">
        <v>1</v>
      </c>
      <c r="F30" s="21">
        <v>165</v>
      </c>
      <c r="G30" s="43">
        <f t="shared" si="0"/>
        <v>149</v>
      </c>
    </row>
    <row r="31" spans="1:7" ht="60" x14ac:dyDescent="0.25">
      <c r="A31" s="21" t="s">
        <v>1363</v>
      </c>
      <c r="B31" s="21" t="s">
        <v>1364</v>
      </c>
      <c r="C31" s="21">
        <v>129</v>
      </c>
      <c r="D31" s="21" t="s">
        <v>34</v>
      </c>
      <c r="E31" s="21">
        <v>1</v>
      </c>
      <c r="F31" s="21">
        <v>129</v>
      </c>
      <c r="G31" s="43">
        <f t="shared" si="0"/>
        <v>129</v>
      </c>
    </row>
    <row r="32" spans="1:7" ht="60" x14ac:dyDescent="0.25">
      <c r="A32" s="21" t="s">
        <v>1365</v>
      </c>
      <c r="B32" s="21" t="s">
        <v>1366</v>
      </c>
      <c r="C32" s="21">
        <v>64</v>
      </c>
      <c r="D32" s="21" t="s">
        <v>34</v>
      </c>
      <c r="E32" s="21">
        <v>1</v>
      </c>
      <c r="F32" s="21">
        <v>64</v>
      </c>
      <c r="G32" s="43">
        <f t="shared" si="0"/>
        <v>64</v>
      </c>
    </row>
    <row r="33" spans="1:7" ht="45" x14ac:dyDescent="0.25">
      <c r="A33" s="21"/>
      <c r="B33" s="21" t="s">
        <v>1367</v>
      </c>
      <c r="C33" s="21">
        <v>24</v>
      </c>
      <c r="D33" s="21" t="s">
        <v>1368</v>
      </c>
      <c r="E33" s="21">
        <v>1</v>
      </c>
      <c r="F33" s="21"/>
      <c r="G33" s="43">
        <f t="shared" si="0"/>
        <v>24</v>
      </c>
    </row>
    <row r="34" spans="1:7" ht="60" x14ac:dyDescent="0.25">
      <c r="A34" s="21" t="s">
        <v>1369</v>
      </c>
      <c r="B34" s="21" t="s">
        <v>1370</v>
      </c>
      <c r="C34" s="21">
        <v>230</v>
      </c>
      <c r="D34" s="21" t="s">
        <v>34</v>
      </c>
      <c r="E34" s="21">
        <v>944</v>
      </c>
      <c r="F34" s="21">
        <v>47200</v>
      </c>
      <c r="G34" s="43">
        <f t="shared" si="0"/>
        <v>217120</v>
      </c>
    </row>
    <row r="35" spans="1:7" ht="30" x14ac:dyDescent="0.25">
      <c r="A35" s="21" t="s">
        <v>1371</v>
      </c>
      <c r="B35" s="21" t="s">
        <v>1372</v>
      </c>
      <c r="C35" s="21">
        <v>8</v>
      </c>
      <c r="D35" s="21" t="s">
        <v>34</v>
      </c>
      <c r="E35" s="21">
        <v>1</v>
      </c>
      <c r="F35" s="21">
        <v>5</v>
      </c>
      <c r="G35" s="43">
        <f t="shared" si="0"/>
        <v>8</v>
      </c>
    </row>
    <row r="36" spans="1:7" ht="30" x14ac:dyDescent="0.25">
      <c r="A36" s="21" t="s">
        <v>1373</v>
      </c>
      <c r="B36" s="21" t="s">
        <v>1374</v>
      </c>
      <c r="C36" s="21">
        <v>54</v>
      </c>
      <c r="D36" s="21" t="s">
        <v>34</v>
      </c>
      <c r="E36" s="21">
        <v>1</v>
      </c>
      <c r="F36" s="21">
        <v>51</v>
      </c>
      <c r="G36" s="43">
        <f t="shared" si="0"/>
        <v>54</v>
      </c>
    </row>
    <row r="37" spans="1:7" ht="30" x14ac:dyDescent="0.25">
      <c r="A37" s="21" t="s">
        <v>1375</v>
      </c>
      <c r="B37" s="21" t="s">
        <v>1376</v>
      </c>
      <c r="C37" s="21">
        <v>20</v>
      </c>
      <c r="D37" s="21" t="s">
        <v>34</v>
      </c>
      <c r="E37" s="21">
        <v>1</v>
      </c>
      <c r="F37" s="21">
        <v>20</v>
      </c>
      <c r="G37" s="43">
        <f t="shared" si="0"/>
        <v>20</v>
      </c>
    </row>
    <row r="38" spans="1:7" ht="30" x14ac:dyDescent="0.25">
      <c r="A38" s="21" t="s">
        <v>1377</v>
      </c>
      <c r="B38" s="21" t="s">
        <v>1378</v>
      </c>
      <c r="C38" s="21">
        <v>67</v>
      </c>
      <c r="D38" s="21" t="s">
        <v>34</v>
      </c>
      <c r="E38" s="21">
        <v>1</v>
      </c>
      <c r="F38" s="21">
        <v>78</v>
      </c>
      <c r="G38" s="43">
        <f t="shared" si="0"/>
        <v>67</v>
      </c>
    </row>
    <row r="39" spans="1:7" ht="30" x14ac:dyDescent="0.25">
      <c r="A39" s="21" t="s">
        <v>1379</v>
      </c>
      <c r="B39" s="21" t="s">
        <v>1380</v>
      </c>
      <c r="C39" s="21">
        <v>3</v>
      </c>
      <c r="D39" s="21" t="s">
        <v>34</v>
      </c>
      <c r="E39" s="21">
        <v>1</v>
      </c>
      <c r="F39" s="21"/>
      <c r="G39" s="43">
        <f t="shared" si="0"/>
        <v>3</v>
      </c>
    </row>
    <row r="40" spans="1:7" ht="45" x14ac:dyDescent="0.25">
      <c r="A40" s="21" t="s">
        <v>1381</v>
      </c>
      <c r="B40" s="21" t="s">
        <v>1382</v>
      </c>
      <c r="C40" s="21">
        <v>240</v>
      </c>
      <c r="D40" s="21" t="s">
        <v>34</v>
      </c>
      <c r="E40" s="21">
        <v>1</v>
      </c>
      <c r="F40" s="21">
        <v>233</v>
      </c>
      <c r="G40" s="43">
        <f t="shared" si="0"/>
        <v>240</v>
      </c>
    </row>
    <row r="41" spans="1:7" ht="45" x14ac:dyDescent="0.25">
      <c r="A41" s="21" t="s">
        <v>1383</v>
      </c>
      <c r="B41" s="21" t="s">
        <v>1384</v>
      </c>
      <c r="C41" s="21">
        <v>12</v>
      </c>
      <c r="D41" s="21" t="s">
        <v>34</v>
      </c>
      <c r="E41" s="21"/>
      <c r="F41" s="21"/>
      <c r="G41" s="43">
        <f t="shared" si="0"/>
        <v>0</v>
      </c>
    </row>
    <row r="42" spans="1:7" ht="45" x14ac:dyDescent="0.25">
      <c r="A42" s="21" t="s">
        <v>1385</v>
      </c>
      <c r="B42" s="21" t="s">
        <v>1386</v>
      </c>
      <c r="C42" s="21">
        <v>12</v>
      </c>
      <c r="D42" s="21" t="s">
        <v>34</v>
      </c>
      <c r="E42" s="21">
        <v>1</v>
      </c>
      <c r="F42" s="21">
        <v>6</v>
      </c>
      <c r="G42" s="43">
        <f t="shared" si="0"/>
        <v>12</v>
      </c>
    </row>
    <row r="43" spans="1:7" ht="45" x14ac:dyDescent="0.25">
      <c r="A43" s="21" t="s">
        <v>1387</v>
      </c>
      <c r="B43" s="21" t="s">
        <v>1388</v>
      </c>
      <c r="C43" s="21">
        <v>106</v>
      </c>
      <c r="D43" s="21" t="s">
        <v>34</v>
      </c>
      <c r="E43" s="21">
        <v>1</v>
      </c>
      <c r="F43" s="21">
        <v>186</v>
      </c>
      <c r="G43" s="43">
        <f t="shared" si="0"/>
        <v>106</v>
      </c>
    </row>
    <row r="44" spans="1:7" ht="45" x14ac:dyDescent="0.25">
      <c r="A44" s="21" t="s">
        <v>1389</v>
      </c>
      <c r="B44" s="21" t="s">
        <v>1390</v>
      </c>
      <c r="C44" s="21">
        <v>393</v>
      </c>
      <c r="D44" s="21" t="s">
        <v>34</v>
      </c>
      <c r="E44" s="21">
        <v>1</v>
      </c>
      <c r="F44" s="21">
        <v>301</v>
      </c>
      <c r="G44" s="43">
        <f t="shared" si="0"/>
        <v>393</v>
      </c>
    </row>
    <row r="45" spans="1:7" ht="45" x14ac:dyDescent="0.25">
      <c r="A45" s="21" t="s">
        <v>1391</v>
      </c>
      <c r="B45" s="21" t="s">
        <v>1392</v>
      </c>
      <c r="C45" s="21">
        <v>273</v>
      </c>
      <c r="D45" s="21" t="s">
        <v>34</v>
      </c>
      <c r="E45" s="21">
        <v>1</v>
      </c>
      <c r="F45" s="21">
        <v>268</v>
      </c>
      <c r="G45" s="43">
        <f t="shared" si="0"/>
        <v>273</v>
      </c>
    </row>
    <row r="46" spans="1:7" ht="45" x14ac:dyDescent="0.25">
      <c r="A46" s="21" t="s">
        <v>1393</v>
      </c>
      <c r="B46" s="21" t="s">
        <v>1394</v>
      </c>
      <c r="C46" s="21">
        <f>180+143+70</f>
        <v>393</v>
      </c>
      <c r="D46" s="21" t="s">
        <v>34</v>
      </c>
      <c r="E46" s="21">
        <v>1</v>
      </c>
      <c r="F46" s="21">
        <v>738</v>
      </c>
      <c r="G46" s="43">
        <f t="shared" si="0"/>
        <v>393</v>
      </c>
    </row>
    <row r="47" spans="1:7" ht="75" x14ac:dyDescent="0.25">
      <c r="A47" s="21"/>
      <c r="B47" s="21" t="s">
        <v>1395</v>
      </c>
      <c r="C47" s="21">
        <v>18</v>
      </c>
      <c r="D47" s="21" t="s">
        <v>34</v>
      </c>
      <c r="E47" s="21">
        <v>1</v>
      </c>
      <c r="F47" s="21"/>
      <c r="G47" s="44">
        <f t="shared" si="0"/>
        <v>18</v>
      </c>
    </row>
    <row r="48" spans="1:7" ht="30" x14ac:dyDescent="0.25">
      <c r="A48" s="21"/>
      <c r="B48" s="21" t="s">
        <v>1396</v>
      </c>
      <c r="C48" s="21">
        <v>3</v>
      </c>
      <c r="D48" s="21" t="s">
        <v>1397</v>
      </c>
      <c r="E48" s="21">
        <v>1</v>
      </c>
      <c r="F48" s="21"/>
      <c r="G48" s="44">
        <f t="shared" si="0"/>
        <v>3</v>
      </c>
    </row>
    <row r="49" spans="1:7" ht="30" x14ac:dyDescent="0.25">
      <c r="A49" s="21"/>
      <c r="B49" s="21" t="s">
        <v>1398</v>
      </c>
      <c r="C49" s="21">
        <v>38</v>
      </c>
      <c r="D49" s="21" t="s">
        <v>34</v>
      </c>
      <c r="E49" s="21">
        <v>1</v>
      </c>
      <c r="F49" s="21"/>
      <c r="G49" s="43">
        <f t="shared" si="0"/>
        <v>38</v>
      </c>
    </row>
    <row r="50" spans="1:7" ht="30" x14ac:dyDescent="0.25">
      <c r="A50" s="21"/>
      <c r="B50" s="21" t="s">
        <v>1399</v>
      </c>
      <c r="C50" s="21">
        <v>194</v>
      </c>
      <c r="D50" s="21" t="s">
        <v>34</v>
      </c>
      <c r="E50" s="21">
        <v>1</v>
      </c>
      <c r="F50" s="21"/>
      <c r="G50" s="43">
        <f t="shared" si="0"/>
        <v>194</v>
      </c>
    </row>
    <row r="51" spans="1:7" ht="30" x14ac:dyDescent="0.25">
      <c r="A51" s="21"/>
      <c r="B51" s="21" t="s">
        <v>1400</v>
      </c>
      <c r="C51" s="21">
        <v>70</v>
      </c>
      <c r="D51" s="21" t="s">
        <v>34</v>
      </c>
      <c r="E51" s="21">
        <v>1</v>
      </c>
      <c r="F51" s="21"/>
      <c r="G51" s="43">
        <f t="shared" si="0"/>
        <v>70</v>
      </c>
    </row>
    <row r="52" spans="1:7" ht="30" x14ac:dyDescent="0.25">
      <c r="A52" s="21" t="s">
        <v>457</v>
      </c>
      <c r="B52" s="21" t="s">
        <v>458</v>
      </c>
      <c r="C52" s="21">
        <v>225</v>
      </c>
      <c r="D52" s="21" t="s">
        <v>34</v>
      </c>
      <c r="E52" s="21">
        <v>225</v>
      </c>
      <c r="F52" s="21">
        <v>22950</v>
      </c>
      <c r="G52" s="43">
        <f t="shared" si="0"/>
        <v>50625</v>
      </c>
    </row>
    <row r="53" spans="1:7" ht="45" x14ac:dyDescent="0.25">
      <c r="A53" s="21" t="s">
        <v>1401</v>
      </c>
      <c r="B53" s="21" t="s">
        <v>1402</v>
      </c>
      <c r="C53" s="21">
        <v>23</v>
      </c>
      <c r="D53" s="21" t="s">
        <v>34</v>
      </c>
      <c r="E53" s="21">
        <v>1</v>
      </c>
      <c r="F53" s="21">
        <v>31</v>
      </c>
      <c r="G53" s="43">
        <f t="shared" si="0"/>
        <v>23</v>
      </c>
    </row>
    <row r="54" spans="1:7" ht="45" x14ac:dyDescent="0.25">
      <c r="A54" s="21" t="s">
        <v>1403</v>
      </c>
      <c r="B54" s="21" t="s">
        <v>1404</v>
      </c>
      <c r="C54" s="21">
        <v>16</v>
      </c>
      <c r="D54" s="21" t="s">
        <v>34</v>
      </c>
      <c r="E54" s="21">
        <v>1</v>
      </c>
      <c r="F54" s="21">
        <v>6</v>
      </c>
      <c r="G54" s="43">
        <f t="shared" si="0"/>
        <v>16</v>
      </c>
    </row>
    <row r="55" spans="1:7" ht="45" x14ac:dyDescent="0.25">
      <c r="A55" s="21" t="s">
        <v>1405</v>
      </c>
      <c r="B55" s="21" t="s">
        <v>1406</v>
      </c>
      <c r="C55" s="21">
        <v>2</v>
      </c>
      <c r="D55" s="21" t="s">
        <v>34</v>
      </c>
      <c r="E55" s="21">
        <v>1</v>
      </c>
      <c r="F55" s="21">
        <v>20</v>
      </c>
      <c r="G55" s="43">
        <f t="shared" si="0"/>
        <v>2</v>
      </c>
    </row>
    <row r="56" spans="1:7" ht="45" x14ac:dyDescent="0.25">
      <c r="A56" s="21" t="s">
        <v>1407</v>
      </c>
      <c r="B56" s="21" t="s">
        <v>1408</v>
      </c>
      <c r="C56" s="21">
        <v>146</v>
      </c>
      <c r="D56" s="21" t="s">
        <v>34</v>
      </c>
      <c r="E56" s="21">
        <v>1</v>
      </c>
      <c r="F56" s="21">
        <v>186</v>
      </c>
      <c r="G56" s="43">
        <f t="shared" si="0"/>
        <v>146</v>
      </c>
    </row>
    <row r="57" spans="1:7" ht="45" x14ac:dyDescent="0.25">
      <c r="A57" s="21" t="s">
        <v>1409</v>
      </c>
      <c r="B57" s="21" t="s">
        <v>1410</v>
      </c>
      <c r="C57" s="21">
        <v>26</v>
      </c>
      <c r="D57" s="21" t="s">
        <v>34</v>
      </c>
      <c r="E57" s="21">
        <v>1</v>
      </c>
      <c r="F57" s="21">
        <v>31</v>
      </c>
      <c r="G57" s="43">
        <f t="shared" si="0"/>
        <v>26</v>
      </c>
    </row>
    <row r="58" spans="1:7" ht="45" x14ac:dyDescent="0.25">
      <c r="A58" s="21" t="s">
        <v>1411</v>
      </c>
      <c r="B58" s="21" t="s">
        <v>1412</v>
      </c>
      <c r="C58" s="21">
        <v>83</v>
      </c>
      <c r="D58" s="21" t="s">
        <v>34</v>
      </c>
      <c r="E58" s="21">
        <v>1</v>
      </c>
      <c r="F58" s="21">
        <v>81</v>
      </c>
      <c r="G58" s="43">
        <f t="shared" si="0"/>
        <v>83</v>
      </c>
    </row>
    <row r="59" spans="1:7" ht="45" x14ac:dyDescent="0.25">
      <c r="A59" s="21" t="s">
        <v>1413</v>
      </c>
      <c r="B59" s="21" t="s">
        <v>1414</v>
      </c>
      <c r="C59" s="21">
        <v>47</v>
      </c>
      <c r="D59" s="21" t="s">
        <v>34</v>
      </c>
      <c r="E59" s="21">
        <v>1</v>
      </c>
      <c r="F59" s="21">
        <v>72</v>
      </c>
      <c r="G59" s="43">
        <f t="shared" si="0"/>
        <v>47</v>
      </c>
    </row>
    <row r="60" spans="1:7" ht="45" x14ac:dyDescent="0.25">
      <c r="A60" s="21" t="s">
        <v>1415</v>
      </c>
      <c r="B60" s="21" t="s">
        <v>1416</v>
      </c>
      <c r="C60" s="21">
        <v>1</v>
      </c>
      <c r="D60" s="21" t="s">
        <v>34</v>
      </c>
      <c r="E60" s="21">
        <v>1</v>
      </c>
      <c r="F60" s="21">
        <v>4</v>
      </c>
      <c r="G60" s="43">
        <f t="shared" si="0"/>
        <v>1</v>
      </c>
    </row>
    <row r="61" spans="1:7" ht="45" x14ac:dyDescent="0.25">
      <c r="A61" s="21" t="s">
        <v>1417</v>
      </c>
      <c r="B61" s="21" t="s">
        <v>1418</v>
      </c>
      <c r="C61" s="21">
        <v>7</v>
      </c>
      <c r="D61" s="21" t="s">
        <v>34</v>
      </c>
      <c r="E61" s="21">
        <v>1</v>
      </c>
      <c r="F61" s="21">
        <v>17</v>
      </c>
      <c r="G61" s="43">
        <f t="shared" si="0"/>
        <v>7</v>
      </c>
    </row>
    <row r="62" spans="1:7" ht="45" x14ac:dyDescent="0.25">
      <c r="A62" s="21" t="s">
        <v>1419</v>
      </c>
      <c r="B62" s="21" t="s">
        <v>1420</v>
      </c>
      <c r="C62" s="21">
        <v>5</v>
      </c>
      <c r="D62" s="21" t="s">
        <v>34</v>
      </c>
      <c r="E62" s="21">
        <v>1</v>
      </c>
      <c r="F62" s="21">
        <v>7</v>
      </c>
      <c r="G62" s="43">
        <f t="shared" si="0"/>
        <v>5</v>
      </c>
    </row>
    <row r="63" spans="1:7" ht="45" x14ac:dyDescent="0.25">
      <c r="A63" s="21" t="s">
        <v>1421</v>
      </c>
      <c r="B63" s="21" t="s">
        <v>1422</v>
      </c>
      <c r="C63" s="21">
        <v>4</v>
      </c>
      <c r="D63" s="21" t="s">
        <v>34</v>
      </c>
      <c r="E63" s="21">
        <v>1</v>
      </c>
      <c r="F63" s="21">
        <v>30</v>
      </c>
      <c r="G63" s="43">
        <f t="shared" si="0"/>
        <v>4</v>
      </c>
    </row>
    <row r="64" spans="1:7" ht="45" x14ac:dyDescent="0.25">
      <c r="A64" s="21" t="s">
        <v>1423</v>
      </c>
      <c r="B64" s="21" t="s">
        <v>1424</v>
      </c>
      <c r="C64" s="21">
        <v>14</v>
      </c>
      <c r="D64" s="21" t="s">
        <v>34</v>
      </c>
      <c r="E64" s="21">
        <v>1</v>
      </c>
      <c r="F64" s="21">
        <v>15</v>
      </c>
      <c r="G64" s="43">
        <f t="shared" si="0"/>
        <v>14</v>
      </c>
    </row>
    <row r="65" spans="1:7" ht="45" x14ac:dyDescent="0.25">
      <c r="A65" s="21" t="s">
        <v>1425</v>
      </c>
      <c r="B65" s="21" t="s">
        <v>1426</v>
      </c>
      <c r="C65" s="21">
        <v>2</v>
      </c>
      <c r="D65" s="21" t="s">
        <v>34</v>
      </c>
      <c r="E65" s="21">
        <v>1</v>
      </c>
      <c r="F65" s="21">
        <v>13</v>
      </c>
      <c r="G65" s="43">
        <f t="shared" si="0"/>
        <v>2</v>
      </c>
    </row>
    <row r="66" spans="1:7" ht="45" x14ac:dyDescent="0.25">
      <c r="A66" s="21" t="s">
        <v>1427</v>
      </c>
      <c r="B66" s="21" t="s">
        <v>1428</v>
      </c>
      <c r="C66" s="21">
        <v>37</v>
      </c>
      <c r="D66" s="21" t="s">
        <v>34</v>
      </c>
      <c r="E66" s="21">
        <v>1</v>
      </c>
      <c r="F66" s="21">
        <v>52</v>
      </c>
      <c r="G66" s="43">
        <f t="shared" si="0"/>
        <v>37</v>
      </c>
    </row>
    <row r="67" spans="1:7" ht="45" x14ac:dyDescent="0.25">
      <c r="A67" s="21" t="s">
        <v>1429</v>
      </c>
      <c r="B67" s="21" t="s">
        <v>1430</v>
      </c>
      <c r="C67" s="21">
        <v>23</v>
      </c>
      <c r="D67" s="21" t="s">
        <v>34</v>
      </c>
      <c r="E67" s="21">
        <v>1</v>
      </c>
      <c r="F67" s="21">
        <v>22</v>
      </c>
      <c r="G67" s="43">
        <f t="shared" si="0"/>
        <v>23</v>
      </c>
    </row>
    <row r="68" spans="1:7" ht="45" x14ac:dyDescent="0.25">
      <c r="A68" s="21" t="s">
        <v>1431</v>
      </c>
      <c r="B68" s="21" t="s">
        <v>1432</v>
      </c>
      <c r="C68" s="21">
        <v>48</v>
      </c>
      <c r="D68" s="21" t="s">
        <v>34</v>
      </c>
      <c r="E68" s="21">
        <v>1</v>
      </c>
      <c r="F68" s="21">
        <v>50</v>
      </c>
      <c r="G68" s="43">
        <f t="shared" si="0"/>
        <v>48</v>
      </c>
    </row>
    <row r="69" spans="1:7" ht="60" x14ac:dyDescent="0.25">
      <c r="A69" s="21" t="s">
        <v>1433</v>
      </c>
      <c r="B69" s="21" t="s">
        <v>1434</v>
      </c>
      <c r="C69" s="21">
        <v>38</v>
      </c>
      <c r="D69" s="21" t="s">
        <v>34</v>
      </c>
      <c r="E69" s="21">
        <v>1</v>
      </c>
      <c r="F69" s="21">
        <v>38</v>
      </c>
      <c r="G69" s="43">
        <f t="shared" si="0"/>
        <v>38</v>
      </c>
    </row>
    <row r="70" spans="1:7" ht="75" x14ac:dyDescent="0.25">
      <c r="A70" s="21" t="s">
        <v>1435</v>
      </c>
      <c r="B70" s="21" t="s">
        <v>1436</v>
      </c>
      <c r="C70" s="21">
        <v>40</v>
      </c>
      <c r="D70" s="21" t="s">
        <v>34</v>
      </c>
      <c r="E70" s="21">
        <v>1</v>
      </c>
      <c r="F70" s="21">
        <v>40</v>
      </c>
      <c r="G70" s="43">
        <f t="shared" si="0"/>
        <v>40</v>
      </c>
    </row>
    <row r="71" spans="1:7" ht="60" x14ac:dyDescent="0.25">
      <c r="A71" s="21" t="s">
        <v>1437</v>
      </c>
      <c r="B71" s="21" t="s">
        <v>1438</v>
      </c>
      <c r="C71" s="21">
        <v>400</v>
      </c>
      <c r="D71" s="21" t="s">
        <v>34</v>
      </c>
      <c r="E71" s="21">
        <v>89.998599999999996</v>
      </c>
      <c r="F71" s="21">
        <v>36809.4274</v>
      </c>
      <c r="G71" s="43">
        <f t="shared" si="0"/>
        <v>35999.439999999995</v>
      </c>
    </row>
    <row r="72" spans="1:7" ht="60" x14ac:dyDescent="0.25">
      <c r="A72" s="21"/>
      <c r="B72" s="21" t="s">
        <v>1439</v>
      </c>
      <c r="C72" s="21">
        <v>384</v>
      </c>
      <c r="D72" s="21" t="s">
        <v>34</v>
      </c>
      <c r="E72" s="21">
        <v>1</v>
      </c>
      <c r="F72" s="21"/>
      <c r="G72" s="43">
        <f t="shared" ref="G72:G135" si="1">C72*E72</f>
        <v>384</v>
      </c>
    </row>
    <row r="73" spans="1:7" ht="30" x14ac:dyDescent="0.25">
      <c r="A73" s="21"/>
      <c r="B73" s="21" t="s">
        <v>1440</v>
      </c>
      <c r="C73" s="21">
        <v>3</v>
      </c>
      <c r="D73" s="21" t="s">
        <v>1345</v>
      </c>
      <c r="E73" s="21">
        <v>1</v>
      </c>
      <c r="F73" s="21"/>
      <c r="G73" s="43">
        <f t="shared" si="1"/>
        <v>3</v>
      </c>
    </row>
    <row r="74" spans="1:7" ht="60" x14ac:dyDescent="0.25">
      <c r="A74" s="21" t="s">
        <v>1441</v>
      </c>
      <c r="B74" s="21" t="s">
        <v>1442</v>
      </c>
      <c r="C74" s="21">
        <v>5</v>
      </c>
      <c r="D74" s="21" t="s">
        <v>34</v>
      </c>
      <c r="E74" s="21">
        <v>1</v>
      </c>
      <c r="F74" s="21">
        <v>78</v>
      </c>
      <c r="G74" s="43">
        <f t="shared" si="1"/>
        <v>5</v>
      </c>
    </row>
    <row r="75" spans="1:7" ht="75" x14ac:dyDescent="0.25">
      <c r="A75" s="21" t="s">
        <v>1443</v>
      </c>
      <c r="B75" s="21" t="s">
        <v>1444</v>
      </c>
      <c r="C75" s="21">
        <v>8</v>
      </c>
      <c r="D75" s="21" t="s">
        <v>34</v>
      </c>
      <c r="E75" s="21">
        <v>1</v>
      </c>
      <c r="F75" s="21">
        <v>68</v>
      </c>
      <c r="G75" s="43">
        <f t="shared" si="1"/>
        <v>8</v>
      </c>
    </row>
    <row r="76" spans="1:7" ht="30" x14ac:dyDescent="0.25">
      <c r="A76" s="21" t="s">
        <v>1445</v>
      </c>
      <c r="B76" s="21" t="s">
        <v>1446</v>
      </c>
      <c r="C76" s="21">
        <v>1</v>
      </c>
      <c r="D76" s="21" t="s">
        <v>34</v>
      </c>
      <c r="E76" s="21">
        <v>1</v>
      </c>
      <c r="F76" s="21">
        <v>1</v>
      </c>
      <c r="G76" s="43">
        <f t="shared" si="1"/>
        <v>1</v>
      </c>
    </row>
    <row r="77" spans="1:7" ht="75" x14ac:dyDescent="0.25">
      <c r="A77" s="21" t="s">
        <v>1447</v>
      </c>
      <c r="B77" s="21" t="s">
        <v>1448</v>
      </c>
      <c r="C77" s="21">
        <v>16</v>
      </c>
      <c r="D77" s="21" t="s">
        <v>34</v>
      </c>
      <c r="E77" s="21">
        <v>1</v>
      </c>
      <c r="F77" s="21">
        <v>16</v>
      </c>
      <c r="G77" s="43">
        <f t="shared" si="1"/>
        <v>16</v>
      </c>
    </row>
    <row r="78" spans="1:7" ht="75" x14ac:dyDescent="0.25">
      <c r="A78" s="21" t="s">
        <v>1449</v>
      </c>
      <c r="B78" s="21" t="s">
        <v>1450</v>
      </c>
      <c r="C78" s="21">
        <v>99</v>
      </c>
      <c r="D78" s="21" t="s">
        <v>34</v>
      </c>
      <c r="E78" s="21">
        <v>1</v>
      </c>
      <c r="F78" s="21">
        <v>93</v>
      </c>
      <c r="G78" s="43">
        <f t="shared" si="1"/>
        <v>99</v>
      </c>
    </row>
    <row r="79" spans="1:7" ht="60" x14ac:dyDescent="0.25">
      <c r="A79" s="21" t="s">
        <v>1451</v>
      </c>
      <c r="B79" s="21" t="s">
        <v>1452</v>
      </c>
      <c r="C79" s="21">
        <v>208</v>
      </c>
      <c r="D79" s="21" t="s">
        <v>34</v>
      </c>
      <c r="E79" s="21">
        <v>529</v>
      </c>
      <c r="F79" s="21">
        <v>110032</v>
      </c>
      <c r="G79" s="43">
        <f t="shared" si="1"/>
        <v>110032</v>
      </c>
    </row>
    <row r="80" spans="1:7" ht="60" x14ac:dyDescent="0.25">
      <c r="A80" s="21" t="s">
        <v>1453</v>
      </c>
      <c r="B80" s="21" t="s">
        <v>1454</v>
      </c>
      <c r="C80" s="21">
        <v>159</v>
      </c>
      <c r="D80" s="21" t="s">
        <v>34</v>
      </c>
      <c r="E80" s="21">
        <v>529</v>
      </c>
      <c r="F80" s="21">
        <v>84111</v>
      </c>
      <c r="G80" s="43">
        <f t="shared" si="1"/>
        <v>84111</v>
      </c>
    </row>
    <row r="81" spans="1:7" ht="60" x14ac:dyDescent="0.25">
      <c r="A81" s="21" t="s">
        <v>1455</v>
      </c>
      <c r="B81" s="21" t="s">
        <v>1456</v>
      </c>
      <c r="C81" s="21">
        <v>94</v>
      </c>
      <c r="D81" s="21" t="s">
        <v>34</v>
      </c>
      <c r="E81" s="21">
        <v>529</v>
      </c>
      <c r="F81" s="21">
        <v>49726</v>
      </c>
      <c r="G81" s="43">
        <f t="shared" si="1"/>
        <v>49726</v>
      </c>
    </row>
    <row r="82" spans="1:7" ht="60" x14ac:dyDescent="0.25">
      <c r="A82" s="21" t="s">
        <v>1457</v>
      </c>
      <c r="B82" s="21" t="s">
        <v>1458</v>
      </c>
      <c r="C82" s="21">
        <v>9</v>
      </c>
      <c r="D82" s="21" t="s">
        <v>34</v>
      </c>
      <c r="E82" s="21">
        <v>529</v>
      </c>
      <c r="F82" s="21">
        <v>4761</v>
      </c>
      <c r="G82" s="43">
        <f t="shared" si="1"/>
        <v>4761</v>
      </c>
    </row>
    <row r="83" spans="1:7" ht="60" x14ac:dyDescent="0.25">
      <c r="A83" s="21" t="s">
        <v>1459</v>
      </c>
      <c r="B83" s="21" t="s">
        <v>1460</v>
      </c>
      <c r="C83" s="21">
        <v>37</v>
      </c>
      <c r="D83" s="21" t="s">
        <v>34</v>
      </c>
      <c r="E83" s="21">
        <v>1</v>
      </c>
      <c r="F83" s="21">
        <v>111</v>
      </c>
      <c r="G83" s="43">
        <f t="shared" si="1"/>
        <v>37</v>
      </c>
    </row>
    <row r="84" spans="1:7" ht="60" x14ac:dyDescent="0.25">
      <c r="A84" s="21" t="s">
        <v>1461</v>
      </c>
      <c r="B84" s="21" t="s">
        <v>1462</v>
      </c>
      <c r="C84" s="21">
        <v>45</v>
      </c>
      <c r="D84" s="21" t="s">
        <v>34</v>
      </c>
      <c r="E84" s="21">
        <v>1</v>
      </c>
      <c r="F84" s="21">
        <v>45</v>
      </c>
      <c r="G84" s="43">
        <f t="shared" si="1"/>
        <v>45</v>
      </c>
    </row>
    <row r="85" spans="1:7" ht="60" x14ac:dyDescent="0.25">
      <c r="A85" s="21" t="s">
        <v>1463</v>
      </c>
      <c r="B85" s="21" t="s">
        <v>1464</v>
      </c>
      <c r="C85" s="21">
        <v>26</v>
      </c>
      <c r="D85" s="21" t="s">
        <v>34</v>
      </c>
      <c r="E85" s="21">
        <v>1</v>
      </c>
      <c r="F85" s="21">
        <v>13</v>
      </c>
      <c r="G85" s="43">
        <f t="shared" si="1"/>
        <v>26</v>
      </c>
    </row>
    <row r="86" spans="1:7" ht="45" x14ac:dyDescent="0.25">
      <c r="A86" s="21" t="s">
        <v>1465</v>
      </c>
      <c r="B86" s="21" t="s">
        <v>1466</v>
      </c>
      <c r="C86" s="21">
        <v>11</v>
      </c>
      <c r="D86" s="21" t="s">
        <v>34</v>
      </c>
      <c r="E86" s="21">
        <v>1</v>
      </c>
      <c r="F86" s="21">
        <v>11</v>
      </c>
      <c r="G86" s="43">
        <f t="shared" si="1"/>
        <v>11</v>
      </c>
    </row>
    <row r="87" spans="1:7" ht="45" x14ac:dyDescent="0.25">
      <c r="A87" s="21" t="s">
        <v>1467</v>
      </c>
      <c r="B87" s="21" t="s">
        <v>1468</v>
      </c>
      <c r="C87" s="21">
        <v>6</v>
      </c>
      <c r="D87" s="21" t="s">
        <v>34</v>
      </c>
      <c r="E87" s="21">
        <v>1</v>
      </c>
      <c r="F87" s="21">
        <v>4</v>
      </c>
      <c r="G87" s="43">
        <f t="shared" si="1"/>
        <v>6</v>
      </c>
    </row>
    <row r="88" spans="1:7" ht="45" x14ac:dyDescent="0.25">
      <c r="A88" s="21" t="s">
        <v>1469</v>
      </c>
      <c r="B88" s="21" t="s">
        <v>1470</v>
      </c>
      <c r="C88" s="21">
        <v>20</v>
      </c>
      <c r="D88" s="21" t="s">
        <v>34</v>
      </c>
      <c r="E88" s="21">
        <v>1</v>
      </c>
      <c r="F88" s="21">
        <v>20</v>
      </c>
      <c r="G88" s="43">
        <f t="shared" si="1"/>
        <v>20</v>
      </c>
    </row>
    <row r="89" spans="1:7" ht="45" x14ac:dyDescent="0.25">
      <c r="A89" s="21" t="s">
        <v>1471</v>
      </c>
      <c r="B89" s="21" t="s">
        <v>1472</v>
      </c>
      <c r="C89" s="21">
        <v>22</v>
      </c>
      <c r="D89" s="21" t="s">
        <v>34</v>
      </c>
      <c r="E89" s="21">
        <v>1</v>
      </c>
      <c r="F89" s="21">
        <v>59</v>
      </c>
      <c r="G89" s="43">
        <f t="shared" si="1"/>
        <v>22</v>
      </c>
    </row>
    <row r="90" spans="1:7" ht="45" x14ac:dyDescent="0.25">
      <c r="A90" s="21" t="s">
        <v>1473</v>
      </c>
      <c r="B90" s="21" t="s">
        <v>1474</v>
      </c>
      <c r="C90" s="21">
        <v>3</v>
      </c>
      <c r="D90" s="21" t="s">
        <v>34</v>
      </c>
      <c r="E90" s="21">
        <v>1</v>
      </c>
      <c r="F90" s="21">
        <v>21</v>
      </c>
      <c r="G90" s="43">
        <f t="shared" si="1"/>
        <v>3</v>
      </c>
    </row>
    <row r="91" spans="1:7" ht="60" x14ac:dyDescent="0.25">
      <c r="A91" s="21" t="s">
        <v>1475</v>
      </c>
      <c r="B91" s="21" t="s">
        <v>1476</v>
      </c>
      <c r="C91" s="21">
        <v>1</v>
      </c>
      <c r="D91" s="21" t="s">
        <v>34</v>
      </c>
      <c r="E91" s="21">
        <v>1</v>
      </c>
      <c r="F91" s="21">
        <v>2</v>
      </c>
      <c r="G91" s="43">
        <f t="shared" si="1"/>
        <v>1</v>
      </c>
    </row>
    <row r="92" spans="1:7" ht="45" x14ac:dyDescent="0.25">
      <c r="A92" s="21" t="s">
        <v>1477</v>
      </c>
      <c r="B92" s="21" t="s">
        <v>1478</v>
      </c>
      <c r="C92" s="21">
        <v>3</v>
      </c>
      <c r="D92" s="21" t="s">
        <v>34</v>
      </c>
      <c r="E92" s="21">
        <v>1</v>
      </c>
      <c r="F92" s="21">
        <v>3</v>
      </c>
      <c r="G92" s="43">
        <f t="shared" si="1"/>
        <v>3</v>
      </c>
    </row>
    <row r="93" spans="1:7" ht="45" x14ac:dyDescent="0.25">
      <c r="A93" s="21" t="s">
        <v>1479</v>
      </c>
      <c r="B93" s="21" t="s">
        <v>1480</v>
      </c>
      <c r="C93" s="21">
        <v>3</v>
      </c>
      <c r="D93" s="21" t="s">
        <v>34</v>
      </c>
      <c r="E93" s="21">
        <v>1</v>
      </c>
      <c r="F93" s="21">
        <v>3</v>
      </c>
      <c r="G93" s="43">
        <f t="shared" si="1"/>
        <v>3</v>
      </c>
    </row>
    <row r="94" spans="1:7" ht="45" x14ac:dyDescent="0.25">
      <c r="A94" s="21" t="s">
        <v>1481</v>
      </c>
      <c r="B94" s="21" t="s">
        <v>1482</v>
      </c>
      <c r="C94" s="21">
        <v>3</v>
      </c>
      <c r="D94" s="21" t="s">
        <v>34</v>
      </c>
      <c r="E94" s="21">
        <v>1</v>
      </c>
      <c r="F94" s="21">
        <v>2</v>
      </c>
      <c r="G94" s="43">
        <f t="shared" si="1"/>
        <v>3</v>
      </c>
    </row>
    <row r="95" spans="1:7" ht="45" x14ac:dyDescent="0.25">
      <c r="A95" s="21" t="s">
        <v>1483</v>
      </c>
      <c r="B95" s="21" t="s">
        <v>1484</v>
      </c>
      <c r="C95" s="21">
        <v>16</v>
      </c>
      <c r="D95" s="21" t="s">
        <v>34</v>
      </c>
      <c r="E95" s="21">
        <v>1</v>
      </c>
      <c r="F95" s="21">
        <v>15</v>
      </c>
      <c r="G95" s="43">
        <f t="shared" si="1"/>
        <v>16</v>
      </c>
    </row>
    <row r="96" spans="1:7" ht="45" x14ac:dyDescent="0.25">
      <c r="A96" s="21" t="s">
        <v>1485</v>
      </c>
      <c r="B96" s="21" t="s">
        <v>1486</v>
      </c>
      <c r="C96" s="21">
        <v>20</v>
      </c>
      <c r="D96" s="21" t="s">
        <v>34</v>
      </c>
      <c r="E96" s="21">
        <v>1</v>
      </c>
      <c r="F96" s="21">
        <v>7</v>
      </c>
      <c r="G96" s="43">
        <f t="shared" si="1"/>
        <v>20</v>
      </c>
    </row>
    <row r="97" spans="1:7" ht="45" x14ac:dyDescent="0.25">
      <c r="A97" s="21" t="s">
        <v>1487</v>
      </c>
      <c r="B97" s="21" t="s">
        <v>1488</v>
      </c>
      <c r="C97" s="21">
        <v>20</v>
      </c>
      <c r="D97" s="21" t="s">
        <v>34</v>
      </c>
      <c r="E97" s="21">
        <v>1</v>
      </c>
      <c r="F97" s="21">
        <v>33</v>
      </c>
      <c r="G97" s="43">
        <f t="shared" si="1"/>
        <v>20</v>
      </c>
    </row>
    <row r="98" spans="1:7" ht="45" x14ac:dyDescent="0.25">
      <c r="A98" s="21" t="s">
        <v>1489</v>
      </c>
      <c r="B98" s="21" t="s">
        <v>1490</v>
      </c>
      <c r="C98" s="21">
        <v>31</v>
      </c>
      <c r="D98" s="21" t="s">
        <v>34</v>
      </c>
      <c r="E98" s="21">
        <v>1</v>
      </c>
      <c r="F98" s="21">
        <v>29</v>
      </c>
      <c r="G98" s="43">
        <f t="shared" si="1"/>
        <v>31</v>
      </c>
    </row>
    <row r="99" spans="1:7" ht="45" x14ac:dyDescent="0.25">
      <c r="A99" s="21" t="s">
        <v>1491</v>
      </c>
      <c r="B99" s="21" t="s">
        <v>1492</v>
      </c>
      <c r="C99" s="21">
        <v>9</v>
      </c>
      <c r="D99" s="21" t="s">
        <v>34</v>
      </c>
      <c r="E99" s="21">
        <v>1</v>
      </c>
      <c r="F99" s="21">
        <v>8</v>
      </c>
      <c r="G99" s="43">
        <f t="shared" si="1"/>
        <v>9</v>
      </c>
    </row>
    <row r="100" spans="1:7" ht="45" x14ac:dyDescent="0.25">
      <c r="A100" s="21" t="s">
        <v>1493</v>
      </c>
      <c r="B100" s="21" t="s">
        <v>1494</v>
      </c>
      <c r="C100" s="21">
        <v>15</v>
      </c>
      <c r="D100" s="21" t="s">
        <v>34</v>
      </c>
      <c r="E100" s="21">
        <v>1</v>
      </c>
      <c r="F100" s="21">
        <v>33</v>
      </c>
      <c r="G100" s="43">
        <f t="shared" si="1"/>
        <v>15</v>
      </c>
    </row>
    <row r="101" spans="1:7" ht="45" x14ac:dyDescent="0.25">
      <c r="A101" s="21" t="s">
        <v>1495</v>
      </c>
      <c r="B101" s="21" t="s">
        <v>1496</v>
      </c>
      <c r="C101" s="21">
        <v>4</v>
      </c>
      <c r="D101" s="21" t="s">
        <v>34</v>
      </c>
      <c r="E101" s="21">
        <v>1</v>
      </c>
      <c r="F101" s="21">
        <v>6</v>
      </c>
      <c r="G101" s="43">
        <f t="shared" si="1"/>
        <v>4</v>
      </c>
    </row>
    <row r="102" spans="1:7" ht="45" x14ac:dyDescent="0.25">
      <c r="A102" s="21" t="s">
        <v>1497</v>
      </c>
      <c r="B102" s="21" t="s">
        <v>1498</v>
      </c>
      <c r="C102" s="21">
        <v>2</v>
      </c>
      <c r="D102" s="21" t="s">
        <v>34</v>
      </c>
      <c r="E102" s="21">
        <v>1</v>
      </c>
      <c r="F102" s="21">
        <v>5</v>
      </c>
      <c r="G102" s="43">
        <f t="shared" si="1"/>
        <v>2</v>
      </c>
    </row>
    <row r="103" spans="1:7" ht="45" x14ac:dyDescent="0.25">
      <c r="A103" s="21" t="s">
        <v>1499</v>
      </c>
      <c r="B103" s="21" t="s">
        <v>1500</v>
      </c>
      <c r="C103" s="21">
        <v>9</v>
      </c>
      <c r="D103" s="21" t="s">
        <v>34</v>
      </c>
      <c r="E103" s="21">
        <v>1</v>
      </c>
      <c r="F103" s="21">
        <v>12</v>
      </c>
      <c r="G103" s="43">
        <f t="shared" si="1"/>
        <v>9</v>
      </c>
    </row>
    <row r="104" spans="1:7" ht="45" x14ac:dyDescent="0.25">
      <c r="A104" s="21" t="s">
        <v>1501</v>
      </c>
      <c r="B104" s="21" t="s">
        <v>1502</v>
      </c>
      <c r="C104" s="21">
        <v>6</v>
      </c>
      <c r="D104" s="21" t="s">
        <v>34</v>
      </c>
      <c r="E104" s="21">
        <v>1</v>
      </c>
      <c r="F104" s="21">
        <v>6</v>
      </c>
      <c r="G104" s="43">
        <f t="shared" si="1"/>
        <v>6</v>
      </c>
    </row>
    <row r="105" spans="1:7" ht="45" x14ac:dyDescent="0.25">
      <c r="A105" s="21" t="s">
        <v>1503</v>
      </c>
      <c r="B105" s="21" t="s">
        <v>1504</v>
      </c>
      <c r="C105" s="21">
        <v>10</v>
      </c>
      <c r="D105" s="21" t="s">
        <v>34</v>
      </c>
      <c r="E105" s="21">
        <v>1</v>
      </c>
      <c r="F105" s="21">
        <v>10</v>
      </c>
      <c r="G105" s="43">
        <f t="shared" si="1"/>
        <v>10</v>
      </c>
    </row>
    <row r="106" spans="1:7" ht="45" x14ac:dyDescent="0.25">
      <c r="A106" s="21" t="s">
        <v>1505</v>
      </c>
      <c r="B106" s="21" t="s">
        <v>1506</v>
      </c>
      <c r="C106" s="21">
        <v>30</v>
      </c>
      <c r="D106" s="21" t="s">
        <v>34</v>
      </c>
      <c r="E106" s="21">
        <v>1</v>
      </c>
      <c r="F106" s="21">
        <v>35</v>
      </c>
      <c r="G106" s="43">
        <f t="shared" si="1"/>
        <v>30</v>
      </c>
    </row>
    <row r="107" spans="1:7" ht="45" x14ac:dyDescent="0.25">
      <c r="A107" s="21" t="s">
        <v>1507</v>
      </c>
      <c r="B107" s="21" t="s">
        <v>1508</v>
      </c>
      <c r="C107" s="21">
        <v>2</v>
      </c>
      <c r="D107" s="21" t="s">
        <v>34</v>
      </c>
      <c r="E107" s="21">
        <v>1</v>
      </c>
      <c r="F107" s="21">
        <v>1</v>
      </c>
      <c r="G107" s="43">
        <f t="shared" si="1"/>
        <v>2</v>
      </c>
    </row>
    <row r="108" spans="1:7" ht="45" x14ac:dyDescent="0.25">
      <c r="A108" s="21" t="s">
        <v>1509</v>
      </c>
      <c r="B108" s="21" t="s">
        <v>1510</v>
      </c>
      <c r="C108" s="21">
        <v>2</v>
      </c>
      <c r="D108" s="21" t="s">
        <v>34</v>
      </c>
      <c r="E108" s="21">
        <v>1</v>
      </c>
      <c r="F108" s="21">
        <v>2</v>
      </c>
      <c r="G108" s="43">
        <f t="shared" si="1"/>
        <v>2</v>
      </c>
    </row>
    <row r="109" spans="1:7" ht="45" x14ac:dyDescent="0.25">
      <c r="A109" s="21" t="s">
        <v>1511</v>
      </c>
      <c r="B109" s="21" t="s">
        <v>1512</v>
      </c>
      <c r="C109" s="21">
        <v>25</v>
      </c>
      <c r="D109" s="21" t="s">
        <v>34</v>
      </c>
      <c r="E109" s="21">
        <v>1</v>
      </c>
      <c r="F109" s="21">
        <v>25</v>
      </c>
      <c r="G109" s="43">
        <f t="shared" si="1"/>
        <v>25</v>
      </c>
    </row>
    <row r="110" spans="1:7" ht="45" x14ac:dyDescent="0.25">
      <c r="A110" s="21" t="s">
        <v>1513</v>
      </c>
      <c r="B110" s="21" t="s">
        <v>1514</v>
      </c>
      <c r="C110" s="21">
        <v>4</v>
      </c>
      <c r="D110" s="21" t="s">
        <v>34</v>
      </c>
      <c r="E110" s="21">
        <v>1</v>
      </c>
      <c r="F110" s="21">
        <v>1</v>
      </c>
      <c r="G110" s="43">
        <f t="shared" si="1"/>
        <v>4</v>
      </c>
    </row>
    <row r="111" spans="1:7" ht="45" x14ac:dyDescent="0.25">
      <c r="A111" s="21" t="s">
        <v>1515</v>
      </c>
      <c r="B111" s="21" t="s">
        <v>1516</v>
      </c>
      <c r="C111" s="21">
        <v>10</v>
      </c>
      <c r="D111" s="21" t="s">
        <v>34</v>
      </c>
      <c r="E111" s="21">
        <v>1</v>
      </c>
      <c r="F111" s="21">
        <v>10</v>
      </c>
      <c r="G111" s="43">
        <f t="shared" si="1"/>
        <v>10</v>
      </c>
    </row>
    <row r="112" spans="1:7" ht="45" x14ac:dyDescent="0.25">
      <c r="A112" s="21" t="s">
        <v>1517</v>
      </c>
      <c r="B112" s="21" t="s">
        <v>1518</v>
      </c>
      <c r="C112" s="21">
        <v>10</v>
      </c>
      <c r="D112" s="21" t="s">
        <v>34</v>
      </c>
      <c r="E112" s="21">
        <v>1</v>
      </c>
      <c r="F112" s="21">
        <v>10</v>
      </c>
      <c r="G112" s="43">
        <f t="shared" si="1"/>
        <v>10</v>
      </c>
    </row>
    <row r="113" spans="1:7" ht="45" x14ac:dyDescent="0.25">
      <c r="A113" s="21" t="s">
        <v>1517</v>
      </c>
      <c r="B113" s="21" t="s">
        <v>1519</v>
      </c>
      <c r="C113" s="21">
        <v>1</v>
      </c>
      <c r="D113" s="21" t="s">
        <v>34</v>
      </c>
      <c r="E113" s="21">
        <v>1</v>
      </c>
      <c r="F113" s="21"/>
      <c r="G113" s="43">
        <f t="shared" si="1"/>
        <v>1</v>
      </c>
    </row>
    <row r="114" spans="1:7" ht="45" x14ac:dyDescent="0.25">
      <c r="A114" s="21" t="s">
        <v>1515</v>
      </c>
      <c r="B114" s="21" t="s">
        <v>1520</v>
      </c>
      <c r="C114" s="21">
        <v>1</v>
      </c>
      <c r="D114" s="21" t="s">
        <v>34</v>
      </c>
      <c r="E114" s="21">
        <v>1</v>
      </c>
      <c r="F114" s="21"/>
      <c r="G114" s="43">
        <f t="shared" si="1"/>
        <v>1</v>
      </c>
    </row>
    <row r="115" spans="1:7" ht="30" x14ac:dyDescent="0.25">
      <c r="A115" s="21"/>
      <c r="B115" s="21" t="s">
        <v>1521</v>
      </c>
      <c r="C115" s="21">
        <v>21</v>
      </c>
      <c r="D115" s="21" t="s">
        <v>34</v>
      </c>
      <c r="E115" s="21">
        <v>1</v>
      </c>
      <c r="F115" s="21"/>
      <c r="G115" s="44">
        <f t="shared" si="1"/>
        <v>21</v>
      </c>
    </row>
    <row r="116" spans="1:7" x14ac:dyDescent="0.25">
      <c r="A116" s="21"/>
      <c r="B116" s="21" t="s">
        <v>1522</v>
      </c>
      <c r="C116" s="21">
        <v>126</v>
      </c>
      <c r="D116" s="21" t="s">
        <v>34</v>
      </c>
      <c r="E116" s="21">
        <v>1</v>
      </c>
      <c r="F116" s="21"/>
      <c r="G116" s="44">
        <f t="shared" si="1"/>
        <v>126</v>
      </c>
    </row>
    <row r="117" spans="1:7" ht="30" x14ac:dyDescent="0.25">
      <c r="A117" s="21" t="s">
        <v>1523</v>
      </c>
      <c r="B117" s="21" t="s">
        <v>1524</v>
      </c>
      <c r="C117" s="21">
        <v>1</v>
      </c>
      <c r="D117" s="21" t="s">
        <v>34</v>
      </c>
      <c r="E117" s="21">
        <v>383.5</v>
      </c>
      <c r="F117" s="21">
        <v>39117</v>
      </c>
      <c r="G117" s="43">
        <f t="shared" si="1"/>
        <v>383.5</v>
      </c>
    </row>
    <row r="118" spans="1:7" ht="60" x14ac:dyDescent="0.25">
      <c r="A118" s="21" t="s">
        <v>1525</v>
      </c>
      <c r="B118" s="21" t="s">
        <v>1526</v>
      </c>
      <c r="C118" s="21">
        <v>3</v>
      </c>
      <c r="D118" s="21" t="s">
        <v>34</v>
      </c>
      <c r="E118" s="21">
        <v>190</v>
      </c>
      <c r="F118" s="21">
        <v>4180</v>
      </c>
      <c r="G118" s="43">
        <f t="shared" si="1"/>
        <v>570</v>
      </c>
    </row>
    <row r="119" spans="1:7" ht="60" x14ac:dyDescent="0.25">
      <c r="A119" s="21" t="s">
        <v>1527</v>
      </c>
      <c r="B119" s="21" t="s">
        <v>1528</v>
      </c>
      <c r="C119" s="21">
        <v>6</v>
      </c>
      <c r="D119" s="21" t="s">
        <v>34</v>
      </c>
      <c r="E119" s="21">
        <v>190</v>
      </c>
      <c r="F119" s="21">
        <v>6650</v>
      </c>
      <c r="G119" s="43">
        <f t="shared" si="1"/>
        <v>1140</v>
      </c>
    </row>
    <row r="120" spans="1:7" ht="75" x14ac:dyDescent="0.25">
      <c r="A120" s="21" t="s">
        <v>1529</v>
      </c>
      <c r="B120" s="21" t="s">
        <v>1530</v>
      </c>
      <c r="C120" s="21">
        <v>48</v>
      </c>
      <c r="D120" s="21" t="s">
        <v>34</v>
      </c>
      <c r="E120" s="21">
        <v>1</v>
      </c>
      <c r="F120" s="21">
        <v>48</v>
      </c>
      <c r="G120" s="43">
        <f t="shared" si="1"/>
        <v>48</v>
      </c>
    </row>
    <row r="121" spans="1:7" ht="90" x14ac:dyDescent="0.25">
      <c r="A121" s="21" t="s">
        <v>1531</v>
      </c>
      <c r="B121" s="21" t="s">
        <v>1532</v>
      </c>
      <c r="C121" s="21">
        <v>65</v>
      </c>
      <c r="D121" s="21" t="s">
        <v>34</v>
      </c>
      <c r="E121" s="21">
        <v>1</v>
      </c>
      <c r="F121" s="21">
        <v>65</v>
      </c>
      <c r="G121" s="43">
        <f t="shared" si="1"/>
        <v>65</v>
      </c>
    </row>
    <row r="122" spans="1:7" ht="75" x14ac:dyDescent="0.25">
      <c r="A122" s="21" t="s">
        <v>1357</v>
      </c>
      <c r="B122" s="21" t="s">
        <v>1533</v>
      </c>
      <c r="C122" s="21">
        <v>79</v>
      </c>
      <c r="D122" s="21" t="s">
        <v>34</v>
      </c>
      <c r="E122" s="21">
        <v>1</v>
      </c>
      <c r="F122" s="21">
        <v>79</v>
      </c>
      <c r="G122" s="43">
        <f t="shared" si="1"/>
        <v>79</v>
      </c>
    </row>
    <row r="123" spans="1:7" ht="30" x14ac:dyDescent="0.25">
      <c r="A123" s="21" t="s">
        <v>1534</v>
      </c>
      <c r="B123" s="21" t="s">
        <v>1535</v>
      </c>
      <c r="C123" s="21">
        <v>556</v>
      </c>
      <c r="D123" s="21" t="s">
        <v>34</v>
      </c>
      <c r="E123" s="21">
        <v>749.99620000000004</v>
      </c>
      <c r="F123" s="21">
        <v>37499.81</v>
      </c>
      <c r="G123" s="43">
        <f t="shared" si="1"/>
        <v>416997.8872</v>
      </c>
    </row>
    <row r="124" spans="1:7" ht="45" x14ac:dyDescent="0.25">
      <c r="A124" s="21" t="s">
        <v>1536</v>
      </c>
      <c r="B124" s="21" t="s">
        <v>1537</v>
      </c>
      <c r="C124" s="21">
        <v>26</v>
      </c>
      <c r="D124" s="21" t="s">
        <v>34</v>
      </c>
      <c r="E124" s="21">
        <v>190</v>
      </c>
      <c r="F124" s="21">
        <v>9310</v>
      </c>
      <c r="G124" s="43">
        <f t="shared" si="1"/>
        <v>4940</v>
      </c>
    </row>
    <row r="125" spans="1:7" ht="45" x14ac:dyDescent="0.25">
      <c r="A125" s="21" t="s">
        <v>1538</v>
      </c>
      <c r="B125" s="21" t="s">
        <v>1539</v>
      </c>
      <c r="C125" s="21">
        <v>1</v>
      </c>
      <c r="D125" s="21" t="s">
        <v>34</v>
      </c>
      <c r="E125" s="21">
        <v>190</v>
      </c>
      <c r="F125" s="21">
        <v>190</v>
      </c>
      <c r="G125" s="43">
        <f t="shared" si="1"/>
        <v>190</v>
      </c>
    </row>
    <row r="126" spans="1:7" ht="45" x14ac:dyDescent="0.25">
      <c r="A126" s="21" t="s">
        <v>1540</v>
      </c>
      <c r="B126" s="21" t="s">
        <v>1541</v>
      </c>
      <c r="C126" s="21">
        <v>76</v>
      </c>
      <c r="D126" s="21" t="s">
        <v>34</v>
      </c>
      <c r="E126" s="21">
        <v>190</v>
      </c>
      <c r="F126" s="21">
        <v>11020</v>
      </c>
      <c r="G126" s="43">
        <f t="shared" si="1"/>
        <v>14440</v>
      </c>
    </row>
    <row r="127" spans="1:7" ht="45" x14ac:dyDescent="0.25">
      <c r="A127" s="21" t="s">
        <v>1542</v>
      </c>
      <c r="B127" s="21" t="s">
        <v>1543</v>
      </c>
      <c r="C127" s="21">
        <v>28</v>
      </c>
      <c r="D127" s="21" t="s">
        <v>34</v>
      </c>
      <c r="E127" s="21">
        <v>190</v>
      </c>
      <c r="F127" s="21">
        <v>18430</v>
      </c>
      <c r="G127" s="43">
        <f t="shared" si="1"/>
        <v>5320</v>
      </c>
    </row>
    <row r="128" spans="1:7" ht="45" x14ac:dyDescent="0.25">
      <c r="A128" s="21" t="s">
        <v>1544</v>
      </c>
      <c r="B128" s="21" t="s">
        <v>1545</v>
      </c>
      <c r="C128" s="21">
        <v>36</v>
      </c>
      <c r="D128" s="21" t="s">
        <v>34</v>
      </c>
      <c r="E128" s="21">
        <v>190</v>
      </c>
      <c r="F128" s="21">
        <v>9880</v>
      </c>
      <c r="G128" s="43">
        <f t="shared" si="1"/>
        <v>6840</v>
      </c>
    </row>
    <row r="129" spans="1:7" ht="45" x14ac:dyDescent="0.25">
      <c r="A129" s="21" t="s">
        <v>1546</v>
      </c>
      <c r="B129" s="21" t="s">
        <v>1547</v>
      </c>
      <c r="C129" s="21">
        <v>2</v>
      </c>
      <c r="D129" s="21" t="s">
        <v>34</v>
      </c>
      <c r="E129" s="21">
        <v>190</v>
      </c>
      <c r="F129" s="21">
        <v>15200</v>
      </c>
      <c r="G129" s="43">
        <f t="shared" si="1"/>
        <v>380</v>
      </c>
    </row>
    <row r="130" spans="1:7" ht="45" x14ac:dyDescent="0.25">
      <c r="A130" s="21" t="s">
        <v>1548</v>
      </c>
      <c r="B130" s="21" t="s">
        <v>1549</v>
      </c>
      <c r="C130" s="21">
        <v>10</v>
      </c>
      <c r="D130" s="21" t="s">
        <v>34</v>
      </c>
      <c r="E130" s="21">
        <v>190</v>
      </c>
      <c r="F130" s="21">
        <v>30590</v>
      </c>
      <c r="G130" s="43">
        <f t="shared" si="1"/>
        <v>1900</v>
      </c>
    </row>
    <row r="131" spans="1:7" ht="90" x14ac:dyDescent="0.25">
      <c r="A131" s="21" t="s">
        <v>1550</v>
      </c>
      <c r="B131" s="21" t="s">
        <v>1551</v>
      </c>
      <c r="C131" s="21">
        <v>64</v>
      </c>
      <c r="D131" s="21" t="s">
        <v>34</v>
      </c>
      <c r="E131" s="21">
        <v>1</v>
      </c>
      <c r="F131" s="21">
        <v>64</v>
      </c>
      <c r="G131" s="43">
        <f t="shared" si="1"/>
        <v>64</v>
      </c>
    </row>
    <row r="132" spans="1:7" ht="45" x14ac:dyDescent="0.25">
      <c r="A132" s="21" t="s">
        <v>1552</v>
      </c>
      <c r="B132" s="21" t="s">
        <v>1553</v>
      </c>
      <c r="C132" s="21">
        <v>83</v>
      </c>
      <c r="D132" s="21" t="s">
        <v>34</v>
      </c>
      <c r="E132" s="21">
        <v>590</v>
      </c>
      <c r="F132" s="21">
        <v>59000</v>
      </c>
      <c r="G132" s="43">
        <f t="shared" si="1"/>
        <v>48970</v>
      </c>
    </row>
    <row r="133" spans="1:7" ht="30" x14ac:dyDescent="0.25">
      <c r="A133" s="21"/>
      <c r="B133" s="21" t="s">
        <v>1554</v>
      </c>
      <c r="C133" s="21">
        <v>59</v>
      </c>
      <c r="D133" s="21" t="s">
        <v>34</v>
      </c>
      <c r="E133" s="21">
        <v>1</v>
      </c>
      <c r="F133" s="21"/>
      <c r="G133" s="44">
        <f t="shared" si="1"/>
        <v>59</v>
      </c>
    </row>
    <row r="134" spans="1:7" ht="45" x14ac:dyDescent="0.25">
      <c r="A134" s="21"/>
      <c r="B134" s="21" t="s">
        <v>1555</v>
      </c>
      <c r="C134" s="21">
        <v>25</v>
      </c>
      <c r="D134" s="21" t="s">
        <v>34</v>
      </c>
      <c r="E134" s="21">
        <v>1</v>
      </c>
      <c r="F134" s="21"/>
      <c r="G134" s="44">
        <f t="shared" si="1"/>
        <v>25</v>
      </c>
    </row>
    <row r="135" spans="1:7" ht="45" x14ac:dyDescent="0.25">
      <c r="A135" s="21"/>
      <c r="B135" s="21" t="s">
        <v>1556</v>
      </c>
      <c r="C135" s="21">
        <v>91</v>
      </c>
      <c r="D135" s="21" t="s">
        <v>34</v>
      </c>
      <c r="E135" s="21">
        <v>1</v>
      </c>
      <c r="F135" s="21"/>
      <c r="G135" s="44">
        <f t="shared" si="1"/>
        <v>91</v>
      </c>
    </row>
    <row r="136" spans="1:7" ht="30" x14ac:dyDescent="0.25">
      <c r="A136" s="21" t="s">
        <v>1557</v>
      </c>
      <c r="B136" s="21" t="s">
        <v>1558</v>
      </c>
      <c r="C136" s="21">
        <v>666</v>
      </c>
      <c r="D136" s="21" t="s">
        <v>34</v>
      </c>
      <c r="E136" s="21">
        <v>1</v>
      </c>
      <c r="F136" s="21">
        <v>666</v>
      </c>
      <c r="G136" s="43">
        <f t="shared" ref="G136:G137" si="2">C136*E136</f>
        <v>666</v>
      </c>
    </row>
    <row r="137" spans="1:7" ht="30" x14ac:dyDescent="0.25">
      <c r="A137" s="21" t="s">
        <v>1559</v>
      </c>
      <c r="B137" s="21" t="s">
        <v>1560</v>
      </c>
      <c r="C137" s="21">
        <v>362</v>
      </c>
      <c r="D137" s="21" t="s">
        <v>34</v>
      </c>
      <c r="E137" s="21">
        <v>1</v>
      </c>
      <c r="F137" s="21">
        <v>362</v>
      </c>
      <c r="G137" s="43">
        <f t="shared" si="2"/>
        <v>362</v>
      </c>
    </row>
    <row r="138" spans="1:7" x14ac:dyDescent="0.25">
      <c r="A138" s="2"/>
      <c r="B138" s="2"/>
      <c r="C138" s="2"/>
      <c r="D138" s="2"/>
      <c r="E138" s="2"/>
      <c r="F138" s="2"/>
      <c r="G138" s="45">
        <f>SUM(G8:G137)</f>
        <v>1410630.1872</v>
      </c>
    </row>
    <row r="139" spans="1:7" x14ac:dyDescent="0.25">
      <c r="A139" s="2"/>
      <c r="B139" s="2"/>
      <c r="C139" s="2"/>
      <c r="D139" s="2"/>
      <c r="E139" s="2"/>
      <c r="F139" s="2"/>
      <c r="G139" s="59"/>
    </row>
    <row r="140" spans="1:7" x14ac:dyDescent="0.25">
      <c r="A140" s="2"/>
      <c r="B140" s="2"/>
      <c r="C140" s="2"/>
      <c r="D140" s="2"/>
      <c r="E140" s="2"/>
      <c r="F140" s="2"/>
      <c r="G140" s="59"/>
    </row>
    <row r="141" spans="1:7" x14ac:dyDescent="0.25">
      <c r="A141" s="2"/>
      <c r="B141" s="2"/>
      <c r="C141" s="2"/>
      <c r="D141" s="2"/>
      <c r="E141" s="2"/>
      <c r="F141" s="2"/>
      <c r="G141" s="59"/>
    </row>
    <row r="142" spans="1:7" x14ac:dyDescent="0.25">
      <c r="A142" s="2"/>
      <c r="B142" s="2"/>
      <c r="C142" s="2"/>
      <c r="D142" s="2"/>
      <c r="E142" s="2"/>
      <c r="F142" s="2"/>
      <c r="G142" s="59"/>
    </row>
    <row r="143" spans="1:7" x14ac:dyDescent="0.25">
      <c r="A143" s="2"/>
      <c r="B143" s="2"/>
      <c r="C143" s="2"/>
      <c r="D143" s="2"/>
      <c r="E143" s="2"/>
      <c r="F143" s="2"/>
      <c r="G143" s="59"/>
    </row>
    <row r="144" spans="1:7" x14ac:dyDescent="0.25">
      <c r="A144" s="2"/>
      <c r="B144" s="2"/>
      <c r="C144" s="2"/>
      <c r="D144" s="2"/>
      <c r="E144" s="2"/>
      <c r="F144" s="2"/>
      <c r="G144" s="59"/>
    </row>
    <row r="145" spans="1:7" x14ac:dyDescent="0.25">
      <c r="A145" s="2"/>
      <c r="B145" s="2"/>
      <c r="C145" s="2"/>
      <c r="D145" s="2"/>
      <c r="E145" s="2"/>
      <c r="F145" s="2"/>
      <c r="G145" s="59"/>
    </row>
    <row r="146" spans="1:7" x14ac:dyDescent="0.25">
      <c r="A146" s="2"/>
      <c r="B146" s="2"/>
      <c r="C146" s="2"/>
      <c r="D146" s="2"/>
      <c r="E146" s="2"/>
      <c r="F146" s="2"/>
      <c r="G146" s="59"/>
    </row>
    <row r="148" spans="1:7" x14ac:dyDescent="0.25">
      <c r="A148" s="2"/>
      <c r="B148" s="2"/>
      <c r="C148" s="2"/>
      <c r="D148" s="2"/>
      <c r="E148" s="2"/>
      <c r="F148" s="2"/>
    </row>
    <row r="149" spans="1:7" ht="15.75" x14ac:dyDescent="0.25">
      <c r="A149" s="17" t="s">
        <v>24</v>
      </c>
      <c r="B149" s="17"/>
      <c r="C149" s="17"/>
      <c r="D149" s="17"/>
      <c r="E149" s="17"/>
      <c r="F149" s="17"/>
      <c r="G149" s="17"/>
    </row>
    <row r="150" spans="1:7" ht="15.75" x14ac:dyDescent="0.25">
      <c r="A150" s="17" t="s">
        <v>1</v>
      </c>
      <c r="B150" s="17"/>
      <c r="C150" s="17"/>
      <c r="D150" s="17"/>
      <c r="E150" s="17"/>
      <c r="F150" s="17"/>
      <c r="G150" s="17"/>
    </row>
    <row r="151" spans="1:7" ht="15.75" x14ac:dyDescent="0.25">
      <c r="A151" s="17" t="s">
        <v>25</v>
      </c>
      <c r="B151" s="17"/>
      <c r="C151" s="17"/>
      <c r="D151" s="17"/>
      <c r="E151" s="17"/>
      <c r="F151" s="17"/>
      <c r="G151" s="17"/>
    </row>
    <row r="152" spans="1:7" ht="18.75" x14ac:dyDescent="0.3">
      <c r="A152" s="18" t="s">
        <v>4</v>
      </c>
      <c r="B152" s="18"/>
      <c r="C152" s="18"/>
      <c r="D152" s="18"/>
      <c r="E152" s="18"/>
      <c r="F152" s="18"/>
      <c r="G152" s="18"/>
    </row>
    <row r="153" spans="1:7" ht="18.75" x14ac:dyDescent="0.3">
      <c r="A153" s="39" t="s">
        <v>1317</v>
      </c>
      <c r="B153" s="39"/>
      <c r="C153" s="39"/>
      <c r="D153" s="39"/>
      <c r="E153" s="39"/>
      <c r="F153" s="39"/>
      <c r="G153" s="39"/>
    </row>
    <row r="154" spans="1:7" ht="30" x14ac:dyDescent="0.25">
      <c r="A154" s="20" t="s">
        <v>27</v>
      </c>
      <c r="B154" s="20" t="s">
        <v>28</v>
      </c>
      <c r="C154" s="36" t="s">
        <v>1318</v>
      </c>
      <c r="D154" s="20" t="s">
        <v>30</v>
      </c>
      <c r="E154" s="20" t="s">
        <v>31</v>
      </c>
      <c r="F154" s="20" t="s">
        <v>8</v>
      </c>
      <c r="G154" s="42" t="s">
        <v>8</v>
      </c>
    </row>
    <row r="155" spans="1:7" ht="90" x14ac:dyDescent="0.25">
      <c r="A155" s="21" t="s">
        <v>1319</v>
      </c>
      <c r="B155" s="21" t="s">
        <v>1320</v>
      </c>
      <c r="C155" s="21">
        <v>99</v>
      </c>
      <c r="D155" s="21" t="s">
        <v>34</v>
      </c>
      <c r="E155" s="21">
        <v>2000</v>
      </c>
      <c r="F155" s="21">
        <v>198000</v>
      </c>
      <c r="G155" s="46">
        <f t="shared" ref="G155:G218" si="3">C155*E155</f>
        <v>198000</v>
      </c>
    </row>
    <row r="156" spans="1:7" ht="60" x14ac:dyDescent="0.25">
      <c r="A156" s="21" t="s">
        <v>1561</v>
      </c>
      <c r="B156" s="21" t="s">
        <v>1562</v>
      </c>
      <c r="C156" s="21">
        <v>940</v>
      </c>
      <c r="D156" s="21" t="s">
        <v>34</v>
      </c>
      <c r="E156" s="21">
        <v>116.82</v>
      </c>
      <c r="F156" s="21"/>
      <c r="G156" s="46">
        <f t="shared" si="3"/>
        <v>109810.79999999999</v>
      </c>
    </row>
    <row r="157" spans="1:7" ht="30" x14ac:dyDescent="0.25">
      <c r="A157" s="21" t="s">
        <v>1563</v>
      </c>
      <c r="B157" s="21" t="s">
        <v>1564</v>
      </c>
      <c r="C157" s="21">
        <v>640</v>
      </c>
      <c r="D157" s="21" t="s">
        <v>34</v>
      </c>
      <c r="E157" s="21">
        <v>116.82</v>
      </c>
      <c r="F157" s="21"/>
      <c r="G157" s="46">
        <f t="shared" si="3"/>
        <v>74764.799999999988</v>
      </c>
    </row>
    <row r="158" spans="1:7" ht="45" x14ac:dyDescent="0.25">
      <c r="A158" s="21"/>
      <c r="B158" s="21" t="s">
        <v>1321</v>
      </c>
      <c r="C158" s="21">
        <v>182</v>
      </c>
      <c r="D158" s="21" t="s">
        <v>34</v>
      </c>
      <c r="E158" s="21">
        <v>1</v>
      </c>
      <c r="F158" s="21"/>
      <c r="G158" s="47">
        <f t="shared" si="3"/>
        <v>182</v>
      </c>
    </row>
    <row r="159" spans="1:7" ht="30" x14ac:dyDescent="0.25">
      <c r="A159" s="21" t="s">
        <v>1322</v>
      </c>
      <c r="B159" s="21" t="s">
        <v>1323</v>
      </c>
      <c r="C159" s="21">
        <v>70</v>
      </c>
      <c r="D159" s="21" t="s">
        <v>34</v>
      </c>
      <c r="E159" s="21">
        <v>162.84</v>
      </c>
      <c r="F159" s="21">
        <v>40</v>
      </c>
      <c r="G159" s="46">
        <f t="shared" si="3"/>
        <v>11398.800000000001</v>
      </c>
    </row>
    <row r="160" spans="1:7" ht="75" x14ac:dyDescent="0.25">
      <c r="A160" s="21" t="s">
        <v>1324</v>
      </c>
      <c r="B160" s="21" t="s">
        <v>1325</v>
      </c>
      <c r="C160" s="21">
        <v>3612</v>
      </c>
      <c r="D160" s="21" t="s">
        <v>34</v>
      </c>
      <c r="E160" s="21">
        <v>1</v>
      </c>
      <c r="F160" s="21">
        <v>3959</v>
      </c>
      <c r="G160" s="46">
        <f t="shared" si="3"/>
        <v>3612</v>
      </c>
    </row>
    <row r="161" spans="1:7" ht="60" x14ac:dyDescent="0.25">
      <c r="A161" s="21" t="s">
        <v>1326</v>
      </c>
      <c r="B161" s="21" t="s">
        <v>1327</v>
      </c>
      <c r="C161" s="21">
        <v>55</v>
      </c>
      <c r="D161" s="21" t="s">
        <v>34</v>
      </c>
      <c r="E161" s="21">
        <v>1</v>
      </c>
      <c r="F161" s="21">
        <v>100</v>
      </c>
      <c r="G161" s="46">
        <f t="shared" si="3"/>
        <v>55</v>
      </c>
    </row>
    <row r="162" spans="1:7" ht="45" x14ac:dyDescent="0.25">
      <c r="A162" s="21" t="s">
        <v>1328</v>
      </c>
      <c r="B162" s="21" t="s">
        <v>1329</v>
      </c>
      <c r="C162" s="21">
        <v>3</v>
      </c>
      <c r="D162" s="21" t="s">
        <v>34</v>
      </c>
      <c r="E162" s="21">
        <v>1</v>
      </c>
      <c r="F162" s="21">
        <v>26</v>
      </c>
      <c r="G162" s="46">
        <f t="shared" si="3"/>
        <v>3</v>
      </c>
    </row>
    <row r="163" spans="1:7" ht="45" x14ac:dyDescent="0.25">
      <c r="A163" s="21" t="s">
        <v>1330</v>
      </c>
      <c r="B163" s="21" t="s">
        <v>1331</v>
      </c>
      <c r="C163" s="21">
        <v>1</v>
      </c>
      <c r="D163" s="21" t="s">
        <v>34</v>
      </c>
      <c r="E163" s="21">
        <v>1</v>
      </c>
      <c r="F163" s="21">
        <v>25</v>
      </c>
      <c r="G163" s="46">
        <f t="shared" si="3"/>
        <v>1</v>
      </c>
    </row>
    <row r="164" spans="1:7" ht="45" x14ac:dyDescent="0.25">
      <c r="A164" s="21" t="s">
        <v>1332</v>
      </c>
      <c r="B164" s="21" t="s">
        <v>1333</v>
      </c>
      <c r="C164" s="21">
        <v>9</v>
      </c>
      <c r="D164" s="21" t="s">
        <v>34</v>
      </c>
      <c r="E164" s="21">
        <v>1</v>
      </c>
      <c r="F164" s="21">
        <v>12</v>
      </c>
      <c r="G164" s="46">
        <f t="shared" si="3"/>
        <v>9</v>
      </c>
    </row>
    <row r="165" spans="1:7" ht="45" x14ac:dyDescent="0.25">
      <c r="A165" s="21" t="s">
        <v>1334</v>
      </c>
      <c r="B165" s="21" t="s">
        <v>1335</v>
      </c>
      <c r="C165" s="21">
        <v>31</v>
      </c>
      <c r="D165" s="21" t="s">
        <v>34</v>
      </c>
      <c r="E165" s="21">
        <v>1</v>
      </c>
      <c r="F165" s="21">
        <v>29</v>
      </c>
      <c r="G165" s="46">
        <f t="shared" si="3"/>
        <v>31</v>
      </c>
    </row>
    <row r="166" spans="1:7" ht="45" x14ac:dyDescent="0.25">
      <c r="A166" s="21" t="s">
        <v>1336</v>
      </c>
      <c r="B166" s="21" t="s">
        <v>1337</v>
      </c>
      <c r="C166" s="21">
        <v>27</v>
      </c>
      <c r="D166" s="21" t="s">
        <v>34</v>
      </c>
      <c r="E166" s="21">
        <v>1</v>
      </c>
      <c r="F166" s="21">
        <v>217</v>
      </c>
      <c r="G166" s="46">
        <f t="shared" si="3"/>
        <v>27</v>
      </c>
    </row>
    <row r="167" spans="1:7" ht="75" x14ac:dyDescent="0.25">
      <c r="A167" s="21" t="s">
        <v>1338</v>
      </c>
      <c r="B167" s="21" t="s">
        <v>1339</v>
      </c>
      <c r="C167" s="21">
        <v>91</v>
      </c>
      <c r="D167" s="21" t="s">
        <v>34</v>
      </c>
      <c r="E167" s="21">
        <v>1</v>
      </c>
      <c r="F167" s="21">
        <v>91</v>
      </c>
      <c r="G167" s="46">
        <f t="shared" si="3"/>
        <v>91</v>
      </c>
    </row>
    <row r="168" spans="1:7" ht="90" x14ac:dyDescent="0.25">
      <c r="A168" s="21" t="s">
        <v>1340</v>
      </c>
      <c r="B168" s="21" t="s">
        <v>1341</v>
      </c>
      <c r="C168" s="21">
        <v>3</v>
      </c>
      <c r="D168" s="21" t="s">
        <v>34</v>
      </c>
      <c r="E168" s="21">
        <v>1</v>
      </c>
      <c r="F168" s="21">
        <v>3</v>
      </c>
      <c r="G168" s="46">
        <f t="shared" si="3"/>
        <v>3</v>
      </c>
    </row>
    <row r="169" spans="1:7" ht="45" x14ac:dyDescent="0.25">
      <c r="A169" s="21"/>
      <c r="B169" s="21" t="s">
        <v>1342</v>
      </c>
      <c r="C169" s="21">
        <v>17</v>
      </c>
      <c r="D169" s="21" t="s">
        <v>34</v>
      </c>
      <c r="E169" s="21">
        <v>1</v>
      </c>
      <c r="F169" s="21"/>
      <c r="G169" s="47">
        <f t="shared" si="3"/>
        <v>17</v>
      </c>
    </row>
    <row r="170" spans="1:7" ht="90" x14ac:dyDescent="0.25">
      <c r="A170" s="21" t="s">
        <v>1346</v>
      </c>
      <c r="B170" s="21" t="s">
        <v>1347</v>
      </c>
      <c r="C170" s="21">
        <v>280</v>
      </c>
      <c r="D170" s="21" t="s">
        <v>34</v>
      </c>
      <c r="E170" s="21">
        <v>159.30000000000001</v>
      </c>
      <c r="F170" s="21">
        <v>44604</v>
      </c>
      <c r="G170" s="46">
        <f t="shared" si="3"/>
        <v>44604</v>
      </c>
    </row>
    <row r="171" spans="1:7" ht="30" x14ac:dyDescent="0.25">
      <c r="A171" s="21"/>
      <c r="B171" s="21" t="s">
        <v>1348</v>
      </c>
      <c r="C171" s="21">
        <v>24</v>
      </c>
      <c r="D171" s="21" t="s">
        <v>34</v>
      </c>
      <c r="E171" s="21">
        <v>1</v>
      </c>
      <c r="F171" s="21"/>
      <c r="G171" s="47">
        <f t="shared" si="3"/>
        <v>24</v>
      </c>
    </row>
    <row r="172" spans="1:7" ht="60" x14ac:dyDescent="0.25">
      <c r="A172" s="21" t="s">
        <v>1349</v>
      </c>
      <c r="B172" s="21" t="s">
        <v>1350</v>
      </c>
      <c r="C172" s="21">
        <v>500</v>
      </c>
      <c r="D172" s="21" t="s">
        <v>34</v>
      </c>
      <c r="E172" s="21">
        <v>76.7</v>
      </c>
      <c r="F172" s="21">
        <v>76700</v>
      </c>
      <c r="G172" s="46">
        <f t="shared" si="3"/>
        <v>38350</v>
      </c>
    </row>
    <row r="173" spans="1:7" ht="45" x14ac:dyDescent="0.25">
      <c r="A173" s="21" t="s">
        <v>1351</v>
      </c>
      <c r="B173" s="21" t="s">
        <v>1352</v>
      </c>
      <c r="C173" s="21">
        <v>1200</v>
      </c>
      <c r="D173" s="21" t="s">
        <v>34</v>
      </c>
      <c r="E173" s="21">
        <v>1</v>
      </c>
      <c r="F173" s="21">
        <v>1200</v>
      </c>
      <c r="G173" s="46">
        <f t="shared" si="3"/>
        <v>1200</v>
      </c>
    </row>
    <row r="174" spans="1:7" ht="30" x14ac:dyDescent="0.25">
      <c r="A174" s="21" t="s">
        <v>1353</v>
      </c>
      <c r="B174" s="21" t="s">
        <v>1354</v>
      </c>
      <c r="C174" s="21">
        <v>49</v>
      </c>
      <c r="D174" s="21" t="s">
        <v>34</v>
      </c>
      <c r="E174" s="21">
        <v>1</v>
      </c>
      <c r="F174" s="21">
        <v>49</v>
      </c>
      <c r="G174" s="46">
        <f t="shared" si="3"/>
        <v>49</v>
      </c>
    </row>
    <row r="175" spans="1:7" ht="45" x14ac:dyDescent="0.25">
      <c r="A175" s="21" t="s">
        <v>1355</v>
      </c>
      <c r="B175" s="21" t="s">
        <v>1356</v>
      </c>
      <c r="C175" s="21">
        <v>5</v>
      </c>
      <c r="D175" s="21" t="s">
        <v>34</v>
      </c>
      <c r="E175" s="21">
        <v>1</v>
      </c>
      <c r="F175" s="21">
        <v>5</v>
      </c>
      <c r="G175" s="46">
        <f t="shared" si="3"/>
        <v>5</v>
      </c>
    </row>
    <row r="176" spans="1:7" ht="45" x14ac:dyDescent="0.25">
      <c r="A176" s="21" t="s">
        <v>1357</v>
      </c>
      <c r="B176" s="21" t="s">
        <v>1358</v>
      </c>
      <c r="C176" s="21">
        <v>53</v>
      </c>
      <c r="D176" s="21" t="s">
        <v>34</v>
      </c>
      <c r="E176" s="21">
        <v>1</v>
      </c>
      <c r="F176" s="21"/>
      <c r="G176" s="46">
        <f t="shared" si="3"/>
        <v>53</v>
      </c>
    </row>
    <row r="177" spans="1:7" ht="45" x14ac:dyDescent="0.25">
      <c r="A177" s="21" t="s">
        <v>1359</v>
      </c>
      <c r="B177" s="21" t="s">
        <v>1360</v>
      </c>
      <c r="C177" s="21">
        <v>1</v>
      </c>
      <c r="D177" s="21" t="s">
        <v>34</v>
      </c>
      <c r="E177" s="21">
        <v>1</v>
      </c>
      <c r="F177" s="21">
        <v>1</v>
      </c>
      <c r="G177" s="46">
        <f t="shared" si="3"/>
        <v>1</v>
      </c>
    </row>
    <row r="178" spans="1:7" ht="45" x14ac:dyDescent="0.25">
      <c r="A178" s="21" t="s">
        <v>1361</v>
      </c>
      <c r="B178" s="21" t="s">
        <v>1362</v>
      </c>
      <c r="C178" s="21">
        <v>149</v>
      </c>
      <c r="D178" s="21" t="s">
        <v>34</v>
      </c>
      <c r="E178" s="21">
        <v>1</v>
      </c>
      <c r="F178" s="21">
        <v>165</v>
      </c>
      <c r="G178" s="46">
        <f t="shared" si="3"/>
        <v>149</v>
      </c>
    </row>
    <row r="179" spans="1:7" ht="60" x14ac:dyDescent="0.25">
      <c r="A179" s="21" t="s">
        <v>1363</v>
      </c>
      <c r="B179" s="21" t="s">
        <v>1364</v>
      </c>
      <c r="C179" s="21">
        <v>129</v>
      </c>
      <c r="D179" s="21" t="s">
        <v>34</v>
      </c>
      <c r="E179" s="21">
        <v>1</v>
      </c>
      <c r="F179" s="21">
        <v>129</v>
      </c>
      <c r="G179" s="46">
        <f t="shared" si="3"/>
        <v>129</v>
      </c>
    </row>
    <row r="180" spans="1:7" ht="60" x14ac:dyDescent="0.25">
      <c r="A180" s="21" t="s">
        <v>1365</v>
      </c>
      <c r="B180" s="21" t="s">
        <v>1366</v>
      </c>
      <c r="C180" s="21">
        <v>64</v>
      </c>
      <c r="D180" s="21" t="s">
        <v>34</v>
      </c>
      <c r="E180" s="21">
        <v>1</v>
      </c>
      <c r="F180" s="21">
        <v>64</v>
      </c>
      <c r="G180" s="46">
        <f t="shared" si="3"/>
        <v>64</v>
      </c>
    </row>
    <row r="181" spans="1:7" ht="45" x14ac:dyDescent="0.25">
      <c r="A181" s="21"/>
      <c r="B181" s="21" t="s">
        <v>1367</v>
      </c>
      <c r="C181" s="21">
        <v>24</v>
      </c>
      <c r="D181" s="21" t="s">
        <v>1368</v>
      </c>
      <c r="E181" s="21">
        <v>1</v>
      </c>
      <c r="F181" s="21"/>
      <c r="G181" s="46">
        <f t="shared" si="3"/>
        <v>24</v>
      </c>
    </row>
    <row r="182" spans="1:7" ht="60" x14ac:dyDescent="0.25">
      <c r="A182" s="21" t="s">
        <v>1369</v>
      </c>
      <c r="B182" s="21" t="s">
        <v>1370</v>
      </c>
      <c r="C182" s="21">
        <v>194</v>
      </c>
      <c r="D182" s="21" t="s">
        <v>34</v>
      </c>
      <c r="E182" s="21">
        <v>944</v>
      </c>
      <c r="F182" s="21">
        <v>47200</v>
      </c>
      <c r="G182" s="46">
        <f t="shared" si="3"/>
        <v>183136</v>
      </c>
    </row>
    <row r="183" spans="1:7" ht="30" x14ac:dyDescent="0.25">
      <c r="A183" s="21" t="s">
        <v>1373</v>
      </c>
      <c r="B183" s="21" t="s">
        <v>1374</v>
      </c>
      <c r="C183" s="21">
        <v>54</v>
      </c>
      <c r="D183" s="21" t="s">
        <v>34</v>
      </c>
      <c r="E183" s="21">
        <v>1</v>
      </c>
      <c r="F183" s="21">
        <v>51</v>
      </c>
      <c r="G183" s="46">
        <f t="shared" si="3"/>
        <v>54</v>
      </c>
    </row>
    <row r="184" spans="1:7" ht="30" x14ac:dyDescent="0.25">
      <c r="A184" s="21" t="s">
        <v>1375</v>
      </c>
      <c r="B184" s="21" t="s">
        <v>1376</v>
      </c>
      <c r="C184" s="21">
        <v>20</v>
      </c>
      <c r="D184" s="21" t="s">
        <v>34</v>
      </c>
      <c r="E184" s="21">
        <v>1</v>
      </c>
      <c r="F184" s="21">
        <v>20</v>
      </c>
      <c r="G184" s="46">
        <f t="shared" si="3"/>
        <v>20</v>
      </c>
    </row>
    <row r="185" spans="1:7" ht="30" x14ac:dyDescent="0.25">
      <c r="A185" s="21" t="s">
        <v>1377</v>
      </c>
      <c r="B185" s="21" t="s">
        <v>1378</v>
      </c>
      <c r="C185" s="21">
        <v>67</v>
      </c>
      <c r="D185" s="21" t="s">
        <v>34</v>
      </c>
      <c r="E185" s="21">
        <v>1</v>
      </c>
      <c r="F185" s="21">
        <v>78</v>
      </c>
      <c r="G185" s="46">
        <f t="shared" si="3"/>
        <v>67</v>
      </c>
    </row>
    <row r="186" spans="1:7" ht="30" x14ac:dyDescent="0.25">
      <c r="A186" s="21" t="s">
        <v>1379</v>
      </c>
      <c r="B186" s="21" t="s">
        <v>1380</v>
      </c>
      <c r="C186" s="21">
        <v>3</v>
      </c>
      <c r="D186" s="21" t="s">
        <v>34</v>
      </c>
      <c r="E186" s="21">
        <v>1</v>
      </c>
      <c r="F186" s="21"/>
      <c r="G186" s="46">
        <f t="shared" si="3"/>
        <v>3</v>
      </c>
    </row>
    <row r="187" spans="1:7" ht="45" x14ac:dyDescent="0.25">
      <c r="A187" s="21" t="s">
        <v>1381</v>
      </c>
      <c r="B187" s="21" t="s">
        <v>1382</v>
      </c>
      <c r="C187" s="21">
        <v>240</v>
      </c>
      <c r="D187" s="21" t="s">
        <v>34</v>
      </c>
      <c r="E187" s="21">
        <v>1</v>
      </c>
      <c r="F187" s="21">
        <v>233</v>
      </c>
      <c r="G187" s="46">
        <f t="shared" si="3"/>
        <v>240</v>
      </c>
    </row>
    <row r="188" spans="1:7" ht="45" x14ac:dyDescent="0.25">
      <c r="A188" s="21" t="s">
        <v>1383</v>
      </c>
      <c r="B188" s="21" t="s">
        <v>1384</v>
      </c>
      <c r="C188" s="21">
        <v>12</v>
      </c>
      <c r="D188" s="21" t="s">
        <v>34</v>
      </c>
      <c r="E188" s="21"/>
      <c r="F188" s="21"/>
      <c r="G188" s="46">
        <f t="shared" si="3"/>
        <v>0</v>
      </c>
    </row>
    <row r="189" spans="1:7" ht="45" x14ac:dyDescent="0.25">
      <c r="A189" s="21" t="s">
        <v>1385</v>
      </c>
      <c r="B189" s="21" t="s">
        <v>1386</v>
      </c>
      <c r="C189" s="21">
        <v>12</v>
      </c>
      <c r="D189" s="21" t="s">
        <v>34</v>
      </c>
      <c r="E189" s="21">
        <v>1</v>
      </c>
      <c r="F189" s="21">
        <v>6</v>
      </c>
      <c r="G189" s="46">
        <f t="shared" si="3"/>
        <v>12</v>
      </c>
    </row>
    <row r="190" spans="1:7" ht="45" x14ac:dyDescent="0.25">
      <c r="A190" s="21" t="s">
        <v>1387</v>
      </c>
      <c r="B190" s="21" t="s">
        <v>1388</v>
      </c>
      <c r="C190" s="21">
        <v>106</v>
      </c>
      <c r="D190" s="21" t="s">
        <v>34</v>
      </c>
      <c r="E190" s="21">
        <v>1</v>
      </c>
      <c r="F190" s="21">
        <v>186</v>
      </c>
      <c r="G190" s="46">
        <f t="shared" si="3"/>
        <v>106</v>
      </c>
    </row>
    <row r="191" spans="1:7" ht="45" x14ac:dyDescent="0.25">
      <c r="A191" s="21" t="s">
        <v>1389</v>
      </c>
      <c r="B191" s="21" t="s">
        <v>1390</v>
      </c>
      <c r="C191" s="21">
        <v>393</v>
      </c>
      <c r="D191" s="21" t="s">
        <v>34</v>
      </c>
      <c r="E191" s="21">
        <v>1</v>
      </c>
      <c r="F191" s="21">
        <v>301</v>
      </c>
      <c r="G191" s="46">
        <f t="shared" si="3"/>
        <v>393</v>
      </c>
    </row>
    <row r="192" spans="1:7" ht="45" x14ac:dyDescent="0.25">
      <c r="A192" s="21" t="s">
        <v>1391</v>
      </c>
      <c r="B192" s="21" t="s">
        <v>1392</v>
      </c>
      <c r="C192" s="21">
        <v>273</v>
      </c>
      <c r="D192" s="21" t="s">
        <v>34</v>
      </c>
      <c r="E192" s="21">
        <v>1</v>
      </c>
      <c r="F192" s="21">
        <v>268</v>
      </c>
      <c r="G192" s="46">
        <f t="shared" si="3"/>
        <v>273</v>
      </c>
    </row>
    <row r="193" spans="1:7" ht="45" x14ac:dyDescent="0.25">
      <c r="A193" s="21" t="s">
        <v>1393</v>
      </c>
      <c r="B193" s="21" t="s">
        <v>1394</v>
      </c>
      <c r="C193" s="21">
        <f>180+143+70</f>
        <v>393</v>
      </c>
      <c r="D193" s="21" t="s">
        <v>34</v>
      </c>
      <c r="E193" s="21">
        <v>1</v>
      </c>
      <c r="F193" s="21">
        <v>738</v>
      </c>
      <c r="G193" s="46">
        <f t="shared" si="3"/>
        <v>393</v>
      </c>
    </row>
    <row r="194" spans="1:7" ht="75" x14ac:dyDescent="0.25">
      <c r="A194" s="21"/>
      <c r="B194" s="21" t="s">
        <v>1395</v>
      </c>
      <c r="C194" s="21">
        <v>18</v>
      </c>
      <c r="D194" s="21" t="s">
        <v>34</v>
      </c>
      <c r="E194" s="21">
        <v>1</v>
      </c>
      <c r="F194" s="21"/>
      <c r="G194" s="47">
        <f t="shared" si="3"/>
        <v>18</v>
      </c>
    </row>
    <row r="195" spans="1:7" ht="30" x14ac:dyDescent="0.25">
      <c r="A195" s="21"/>
      <c r="B195" s="21" t="s">
        <v>1396</v>
      </c>
      <c r="C195" s="21">
        <v>3</v>
      </c>
      <c r="D195" s="21" t="s">
        <v>1397</v>
      </c>
      <c r="E195" s="21">
        <v>1</v>
      </c>
      <c r="F195" s="21"/>
      <c r="G195" s="47">
        <f t="shared" si="3"/>
        <v>3</v>
      </c>
    </row>
    <row r="196" spans="1:7" ht="30" x14ac:dyDescent="0.25">
      <c r="A196" s="21"/>
      <c r="B196" s="21" t="s">
        <v>1398</v>
      </c>
      <c r="C196" s="21">
        <v>38</v>
      </c>
      <c r="D196" s="21" t="s">
        <v>34</v>
      </c>
      <c r="E196" s="21">
        <v>1</v>
      </c>
      <c r="F196" s="21"/>
      <c r="G196" s="46">
        <f t="shared" si="3"/>
        <v>38</v>
      </c>
    </row>
    <row r="197" spans="1:7" ht="30" x14ac:dyDescent="0.25">
      <c r="A197" s="21"/>
      <c r="B197" s="21" t="s">
        <v>1399</v>
      </c>
      <c r="C197" s="21">
        <v>194</v>
      </c>
      <c r="D197" s="21" t="s">
        <v>34</v>
      </c>
      <c r="E197" s="21">
        <v>1</v>
      </c>
      <c r="F197" s="21"/>
      <c r="G197" s="46">
        <f t="shared" si="3"/>
        <v>194</v>
      </c>
    </row>
    <row r="198" spans="1:7" ht="30" x14ac:dyDescent="0.25">
      <c r="A198" s="21"/>
      <c r="B198" s="21" t="s">
        <v>1400</v>
      </c>
      <c r="C198" s="21">
        <v>70</v>
      </c>
      <c r="D198" s="21" t="s">
        <v>34</v>
      </c>
      <c r="E198" s="21">
        <v>1</v>
      </c>
      <c r="F198" s="21"/>
      <c r="G198" s="46">
        <f t="shared" si="3"/>
        <v>70</v>
      </c>
    </row>
    <row r="199" spans="1:7" ht="30" x14ac:dyDescent="0.25">
      <c r="A199" s="21" t="s">
        <v>457</v>
      </c>
      <c r="B199" s="21" t="s">
        <v>458</v>
      </c>
      <c r="C199" s="21">
        <v>225</v>
      </c>
      <c r="D199" s="21" t="s">
        <v>34</v>
      </c>
      <c r="E199" s="21">
        <v>225</v>
      </c>
      <c r="F199" s="21">
        <v>22950</v>
      </c>
      <c r="G199" s="46">
        <f t="shared" si="3"/>
        <v>50625</v>
      </c>
    </row>
    <row r="200" spans="1:7" ht="45" x14ac:dyDescent="0.25">
      <c r="A200" s="21" t="s">
        <v>1401</v>
      </c>
      <c r="B200" s="21" t="s">
        <v>1402</v>
      </c>
      <c r="C200" s="21">
        <v>23</v>
      </c>
      <c r="D200" s="21" t="s">
        <v>34</v>
      </c>
      <c r="E200" s="21">
        <v>1</v>
      </c>
      <c r="F200" s="21">
        <v>31</v>
      </c>
      <c r="G200" s="46">
        <f t="shared" si="3"/>
        <v>23</v>
      </c>
    </row>
    <row r="201" spans="1:7" ht="45" x14ac:dyDescent="0.25">
      <c r="A201" s="21" t="s">
        <v>1403</v>
      </c>
      <c r="B201" s="21" t="s">
        <v>1404</v>
      </c>
      <c r="C201" s="21">
        <v>16</v>
      </c>
      <c r="D201" s="21" t="s">
        <v>34</v>
      </c>
      <c r="E201" s="21">
        <v>1</v>
      </c>
      <c r="F201" s="21">
        <v>6</v>
      </c>
      <c r="G201" s="46">
        <f t="shared" si="3"/>
        <v>16</v>
      </c>
    </row>
    <row r="202" spans="1:7" ht="45" x14ac:dyDescent="0.25">
      <c r="A202" s="21" t="s">
        <v>1405</v>
      </c>
      <c r="B202" s="21" t="s">
        <v>1406</v>
      </c>
      <c r="C202" s="21">
        <v>2</v>
      </c>
      <c r="D202" s="21" t="s">
        <v>34</v>
      </c>
      <c r="E202" s="21">
        <v>1</v>
      </c>
      <c r="F202" s="21">
        <v>20</v>
      </c>
      <c r="G202" s="46">
        <f t="shared" si="3"/>
        <v>2</v>
      </c>
    </row>
    <row r="203" spans="1:7" ht="45" x14ac:dyDescent="0.25">
      <c r="A203" s="21" t="s">
        <v>1407</v>
      </c>
      <c r="B203" s="21" t="s">
        <v>1408</v>
      </c>
      <c r="C203" s="21">
        <v>146</v>
      </c>
      <c r="D203" s="21" t="s">
        <v>34</v>
      </c>
      <c r="E203" s="21">
        <v>1</v>
      </c>
      <c r="F203" s="21">
        <v>186</v>
      </c>
      <c r="G203" s="46">
        <f t="shared" si="3"/>
        <v>146</v>
      </c>
    </row>
    <row r="204" spans="1:7" ht="45" x14ac:dyDescent="0.25">
      <c r="A204" s="21" t="s">
        <v>1409</v>
      </c>
      <c r="B204" s="21" t="s">
        <v>1410</v>
      </c>
      <c r="C204" s="21">
        <v>24</v>
      </c>
      <c r="D204" s="21" t="s">
        <v>34</v>
      </c>
      <c r="E204" s="21">
        <v>1</v>
      </c>
      <c r="F204" s="21">
        <v>31</v>
      </c>
      <c r="G204" s="46">
        <f t="shared" si="3"/>
        <v>24</v>
      </c>
    </row>
    <row r="205" spans="1:7" ht="45" x14ac:dyDescent="0.25">
      <c r="A205" s="21" t="s">
        <v>1411</v>
      </c>
      <c r="B205" s="21" t="s">
        <v>1412</v>
      </c>
      <c r="C205" s="21">
        <v>83</v>
      </c>
      <c r="D205" s="21" t="s">
        <v>34</v>
      </c>
      <c r="E205" s="21">
        <v>1</v>
      </c>
      <c r="F205" s="21">
        <v>81</v>
      </c>
      <c r="G205" s="46">
        <f t="shared" si="3"/>
        <v>83</v>
      </c>
    </row>
    <row r="206" spans="1:7" ht="45" x14ac:dyDescent="0.25">
      <c r="A206" s="21" t="s">
        <v>1413</v>
      </c>
      <c r="B206" s="21" t="s">
        <v>1414</v>
      </c>
      <c r="C206" s="21">
        <v>47</v>
      </c>
      <c r="D206" s="21" t="s">
        <v>34</v>
      </c>
      <c r="E206" s="21">
        <v>1</v>
      </c>
      <c r="F206" s="21">
        <v>72</v>
      </c>
      <c r="G206" s="46">
        <f t="shared" si="3"/>
        <v>47</v>
      </c>
    </row>
    <row r="207" spans="1:7" ht="45" x14ac:dyDescent="0.25">
      <c r="A207" s="21" t="s">
        <v>1415</v>
      </c>
      <c r="B207" s="21" t="s">
        <v>1416</v>
      </c>
      <c r="C207" s="21">
        <v>1</v>
      </c>
      <c r="D207" s="21" t="s">
        <v>34</v>
      </c>
      <c r="E207" s="21">
        <v>1</v>
      </c>
      <c r="F207" s="21">
        <v>4</v>
      </c>
      <c r="G207" s="46">
        <f t="shared" si="3"/>
        <v>1</v>
      </c>
    </row>
    <row r="208" spans="1:7" ht="45" x14ac:dyDescent="0.25">
      <c r="A208" s="21" t="s">
        <v>1417</v>
      </c>
      <c r="B208" s="21" t="s">
        <v>1418</v>
      </c>
      <c r="C208" s="21">
        <v>7</v>
      </c>
      <c r="D208" s="21" t="s">
        <v>34</v>
      </c>
      <c r="E208" s="21">
        <v>1</v>
      </c>
      <c r="F208" s="21">
        <v>17</v>
      </c>
      <c r="G208" s="46">
        <f t="shared" si="3"/>
        <v>7</v>
      </c>
    </row>
    <row r="209" spans="1:7" ht="45" x14ac:dyDescent="0.25">
      <c r="A209" s="21" t="s">
        <v>1419</v>
      </c>
      <c r="B209" s="21" t="s">
        <v>1420</v>
      </c>
      <c r="C209" s="21">
        <v>5</v>
      </c>
      <c r="D209" s="21" t="s">
        <v>34</v>
      </c>
      <c r="E209" s="21">
        <v>1</v>
      </c>
      <c r="F209" s="21">
        <v>7</v>
      </c>
      <c r="G209" s="46">
        <f t="shared" si="3"/>
        <v>5</v>
      </c>
    </row>
    <row r="210" spans="1:7" ht="45" x14ac:dyDescent="0.25">
      <c r="A210" s="21" t="s">
        <v>1421</v>
      </c>
      <c r="B210" s="21" t="s">
        <v>1422</v>
      </c>
      <c r="C210" s="21">
        <v>4</v>
      </c>
      <c r="D210" s="21" t="s">
        <v>34</v>
      </c>
      <c r="E210" s="21">
        <v>1</v>
      </c>
      <c r="F210" s="21">
        <v>30</v>
      </c>
      <c r="G210" s="46">
        <f t="shared" si="3"/>
        <v>4</v>
      </c>
    </row>
    <row r="211" spans="1:7" ht="45" x14ac:dyDescent="0.25">
      <c r="A211" s="21" t="s">
        <v>1423</v>
      </c>
      <c r="B211" s="21" t="s">
        <v>1424</v>
      </c>
      <c r="C211" s="21">
        <v>14</v>
      </c>
      <c r="D211" s="21" t="s">
        <v>34</v>
      </c>
      <c r="E211" s="21">
        <v>1</v>
      </c>
      <c r="F211" s="21">
        <v>15</v>
      </c>
      <c r="G211" s="46">
        <f t="shared" si="3"/>
        <v>14</v>
      </c>
    </row>
    <row r="212" spans="1:7" ht="45" x14ac:dyDescent="0.25">
      <c r="A212" s="21" t="s">
        <v>1425</v>
      </c>
      <c r="B212" s="21" t="s">
        <v>1426</v>
      </c>
      <c r="C212" s="21">
        <v>2</v>
      </c>
      <c r="D212" s="21" t="s">
        <v>34</v>
      </c>
      <c r="E212" s="21">
        <v>1</v>
      </c>
      <c r="F212" s="21">
        <v>13</v>
      </c>
      <c r="G212" s="46">
        <f t="shared" si="3"/>
        <v>2</v>
      </c>
    </row>
    <row r="213" spans="1:7" ht="45" x14ac:dyDescent="0.25">
      <c r="A213" s="21" t="s">
        <v>1427</v>
      </c>
      <c r="B213" s="21" t="s">
        <v>1428</v>
      </c>
      <c r="C213" s="21">
        <v>37</v>
      </c>
      <c r="D213" s="21" t="s">
        <v>34</v>
      </c>
      <c r="E213" s="21">
        <v>1</v>
      </c>
      <c r="F213" s="21">
        <v>52</v>
      </c>
      <c r="G213" s="46">
        <f t="shared" si="3"/>
        <v>37</v>
      </c>
    </row>
    <row r="214" spans="1:7" ht="45" x14ac:dyDescent="0.25">
      <c r="A214" s="21" t="s">
        <v>1429</v>
      </c>
      <c r="B214" s="21" t="s">
        <v>1430</v>
      </c>
      <c r="C214" s="21">
        <v>23</v>
      </c>
      <c r="D214" s="21" t="s">
        <v>34</v>
      </c>
      <c r="E214" s="21">
        <v>1</v>
      </c>
      <c r="F214" s="21">
        <v>22</v>
      </c>
      <c r="G214" s="46">
        <f t="shared" si="3"/>
        <v>23</v>
      </c>
    </row>
    <row r="215" spans="1:7" ht="45" x14ac:dyDescent="0.25">
      <c r="A215" s="21" t="s">
        <v>1431</v>
      </c>
      <c r="B215" s="21" t="s">
        <v>1432</v>
      </c>
      <c r="C215" s="21">
        <v>48</v>
      </c>
      <c r="D215" s="21" t="s">
        <v>34</v>
      </c>
      <c r="E215" s="21">
        <v>1</v>
      </c>
      <c r="F215" s="21">
        <v>50</v>
      </c>
      <c r="G215" s="46">
        <f t="shared" si="3"/>
        <v>48</v>
      </c>
    </row>
    <row r="216" spans="1:7" ht="60" x14ac:dyDescent="0.25">
      <c r="A216" s="21" t="s">
        <v>1433</v>
      </c>
      <c r="B216" s="21" t="s">
        <v>1434</v>
      </c>
      <c r="C216" s="21">
        <v>38</v>
      </c>
      <c r="D216" s="21" t="s">
        <v>34</v>
      </c>
      <c r="E216" s="21">
        <v>1</v>
      </c>
      <c r="F216" s="21">
        <v>38</v>
      </c>
      <c r="G216" s="46">
        <f t="shared" si="3"/>
        <v>38</v>
      </c>
    </row>
    <row r="217" spans="1:7" ht="75" x14ac:dyDescent="0.25">
      <c r="A217" s="21" t="s">
        <v>1435</v>
      </c>
      <c r="B217" s="21" t="s">
        <v>1436</v>
      </c>
      <c r="C217" s="21">
        <v>40</v>
      </c>
      <c r="D217" s="21" t="s">
        <v>34</v>
      </c>
      <c r="E217" s="21">
        <v>1</v>
      </c>
      <c r="F217" s="21">
        <v>40</v>
      </c>
      <c r="G217" s="46">
        <f t="shared" si="3"/>
        <v>40</v>
      </c>
    </row>
    <row r="218" spans="1:7" ht="60" x14ac:dyDescent="0.25">
      <c r="A218" s="21" t="s">
        <v>1437</v>
      </c>
      <c r="B218" s="21" t="s">
        <v>1438</v>
      </c>
      <c r="C218" s="21">
        <v>394</v>
      </c>
      <c r="D218" s="21" t="s">
        <v>34</v>
      </c>
      <c r="E218" s="21">
        <v>89.998599999999996</v>
      </c>
      <c r="F218" s="21">
        <v>36809.4274</v>
      </c>
      <c r="G218" s="46">
        <f t="shared" si="3"/>
        <v>35459.448400000001</v>
      </c>
    </row>
    <row r="219" spans="1:7" ht="60" x14ac:dyDescent="0.25">
      <c r="A219" s="21"/>
      <c r="B219" s="21" t="s">
        <v>1439</v>
      </c>
      <c r="C219" s="21">
        <v>300</v>
      </c>
      <c r="D219" s="21" t="s">
        <v>34</v>
      </c>
      <c r="E219" s="21">
        <v>1</v>
      </c>
      <c r="F219" s="21"/>
      <c r="G219" s="46">
        <f t="shared" ref="G219:G281" si="4">C219*E219</f>
        <v>300</v>
      </c>
    </row>
    <row r="220" spans="1:7" ht="60" x14ac:dyDescent="0.25">
      <c r="A220" s="21" t="s">
        <v>1441</v>
      </c>
      <c r="B220" s="21" t="s">
        <v>1442</v>
      </c>
      <c r="C220" s="21">
        <v>5</v>
      </c>
      <c r="D220" s="21" t="s">
        <v>34</v>
      </c>
      <c r="E220" s="21">
        <v>1</v>
      </c>
      <c r="F220" s="21">
        <v>78</v>
      </c>
      <c r="G220" s="46">
        <f t="shared" si="4"/>
        <v>5</v>
      </c>
    </row>
    <row r="221" spans="1:7" ht="75" x14ac:dyDescent="0.25">
      <c r="A221" s="21" t="s">
        <v>1443</v>
      </c>
      <c r="B221" s="21" t="s">
        <v>1444</v>
      </c>
      <c r="C221" s="21">
        <v>8</v>
      </c>
      <c r="D221" s="21" t="s">
        <v>34</v>
      </c>
      <c r="E221" s="21">
        <v>1</v>
      </c>
      <c r="F221" s="21">
        <v>68</v>
      </c>
      <c r="G221" s="46">
        <f t="shared" si="4"/>
        <v>8</v>
      </c>
    </row>
    <row r="222" spans="1:7" ht="30" x14ac:dyDescent="0.25">
      <c r="A222" s="21" t="s">
        <v>1445</v>
      </c>
      <c r="B222" s="21" t="s">
        <v>1446</v>
      </c>
      <c r="C222" s="21">
        <v>1</v>
      </c>
      <c r="D222" s="21" t="s">
        <v>34</v>
      </c>
      <c r="E222" s="21">
        <v>1</v>
      </c>
      <c r="F222" s="21">
        <v>1</v>
      </c>
      <c r="G222" s="46">
        <f t="shared" si="4"/>
        <v>1</v>
      </c>
    </row>
    <row r="223" spans="1:7" ht="75" x14ac:dyDescent="0.25">
      <c r="A223" s="21" t="s">
        <v>1447</v>
      </c>
      <c r="B223" s="21" t="s">
        <v>1448</v>
      </c>
      <c r="C223" s="21">
        <v>16</v>
      </c>
      <c r="D223" s="21" t="s">
        <v>34</v>
      </c>
      <c r="E223" s="21">
        <v>1</v>
      </c>
      <c r="F223" s="21">
        <v>16</v>
      </c>
      <c r="G223" s="46">
        <f t="shared" si="4"/>
        <v>16</v>
      </c>
    </row>
    <row r="224" spans="1:7" ht="75" x14ac:dyDescent="0.25">
      <c r="A224" s="21" t="s">
        <v>1449</v>
      </c>
      <c r="B224" s="21" t="s">
        <v>1450</v>
      </c>
      <c r="C224" s="21">
        <v>99</v>
      </c>
      <c r="D224" s="21" t="s">
        <v>34</v>
      </c>
      <c r="E224" s="21">
        <v>1</v>
      </c>
      <c r="F224" s="21">
        <v>93</v>
      </c>
      <c r="G224" s="46">
        <f t="shared" si="4"/>
        <v>99</v>
      </c>
    </row>
    <row r="225" spans="1:7" ht="60" x14ac:dyDescent="0.25">
      <c r="A225" s="21" t="s">
        <v>1451</v>
      </c>
      <c r="B225" s="21" t="s">
        <v>1452</v>
      </c>
      <c r="C225" s="21">
        <v>208</v>
      </c>
      <c r="D225" s="21" t="s">
        <v>34</v>
      </c>
      <c r="E225" s="21">
        <v>529</v>
      </c>
      <c r="F225" s="21">
        <v>110032</v>
      </c>
      <c r="G225" s="46">
        <f t="shared" si="4"/>
        <v>110032</v>
      </c>
    </row>
    <row r="226" spans="1:7" ht="60" x14ac:dyDescent="0.25">
      <c r="A226" s="21" t="s">
        <v>1453</v>
      </c>
      <c r="B226" s="21" t="s">
        <v>1454</v>
      </c>
      <c r="C226" s="21">
        <v>159</v>
      </c>
      <c r="D226" s="21" t="s">
        <v>34</v>
      </c>
      <c r="E226" s="21">
        <v>529</v>
      </c>
      <c r="F226" s="21">
        <v>84111</v>
      </c>
      <c r="G226" s="46">
        <f t="shared" si="4"/>
        <v>84111</v>
      </c>
    </row>
    <row r="227" spans="1:7" ht="60" x14ac:dyDescent="0.25">
      <c r="A227" s="21" t="s">
        <v>1455</v>
      </c>
      <c r="B227" s="21" t="s">
        <v>1456</v>
      </c>
      <c r="C227" s="21">
        <v>94</v>
      </c>
      <c r="D227" s="21" t="s">
        <v>34</v>
      </c>
      <c r="E227" s="21">
        <v>529</v>
      </c>
      <c r="F227" s="21">
        <v>49726</v>
      </c>
      <c r="G227" s="46">
        <f t="shared" si="4"/>
        <v>49726</v>
      </c>
    </row>
    <row r="228" spans="1:7" ht="60" x14ac:dyDescent="0.25">
      <c r="A228" s="21" t="s">
        <v>1457</v>
      </c>
      <c r="B228" s="21" t="s">
        <v>1458</v>
      </c>
      <c r="C228" s="21">
        <v>9</v>
      </c>
      <c r="D228" s="21" t="s">
        <v>34</v>
      </c>
      <c r="E228" s="21">
        <v>529</v>
      </c>
      <c r="F228" s="21">
        <v>4761</v>
      </c>
      <c r="G228" s="46">
        <f t="shared" si="4"/>
        <v>4761</v>
      </c>
    </row>
    <row r="229" spans="1:7" ht="60" x14ac:dyDescent="0.25">
      <c r="A229" s="21" t="s">
        <v>1459</v>
      </c>
      <c r="B229" s="21" t="s">
        <v>1460</v>
      </c>
      <c r="C229" s="21">
        <v>37</v>
      </c>
      <c r="D229" s="21" t="s">
        <v>34</v>
      </c>
      <c r="E229" s="21">
        <v>1</v>
      </c>
      <c r="F229" s="21">
        <v>111</v>
      </c>
      <c r="G229" s="46">
        <f t="shared" si="4"/>
        <v>37</v>
      </c>
    </row>
    <row r="230" spans="1:7" ht="60" x14ac:dyDescent="0.25">
      <c r="A230" s="21" t="s">
        <v>1461</v>
      </c>
      <c r="B230" s="21" t="s">
        <v>1462</v>
      </c>
      <c r="C230" s="21">
        <v>45</v>
      </c>
      <c r="D230" s="21" t="s">
        <v>34</v>
      </c>
      <c r="E230" s="21">
        <v>1</v>
      </c>
      <c r="F230" s="21">
        <v>45</v>
      </c>
      <c r="G230" s="46">
        <f t="shared" si="4"/>
        <v>45</v>
      </c>
    </row>
    <row r="231" spans="1:7" ht="60" x14ac:dyDescent="0.25">
      <c r="A231" s="21" t="s">
        <v>1463</v>
      </c>
      <c r="B231" s="21" t="s">
        <v>1464</v>
      </c>
      <c r="C231" s="21">
        <v>26</v>
      </c>
      <c r="D231" s="21" t="s">
        <v>34</v>
      </c>
      <c r="E231" s="21">
        <v>1</v>
      </c>
      <c r="F231" s="21">
        <v>13</v>
      </c>
      <c r="G231" s="46">
        <f t="shared" si="4"/>
        <v>26</v>
      </c>
    </row>
    <row r="232" spans="1:7" ht="45" x14ac:dyDescent="0.25">
      <c r="A232" s="21" t="s">
        <v>1465</v>
      </c>
      <c r="B232" s="21" t="s">
        <v>1466</v>
      </c>
      <c r="C232" s="21">
        <v>11</v>
      </c>
      <c r="D232" s="21" t="s">
        <v>34</v>
      </c>
      <c r="E232" s="21">
        <v>1</v>
      </c>
      <c r="F232" s="21">
        <v>11</v>
      </c>
      <c r="G232" s="46">
        <f t="shared" si="4"/>
        <v>11</v>
      </c>
    </row>
    <row r="233" spans="1:7" ht="45" x14ac:dyDescent="0.25">
      <c r="A233" s="21" t="s">
        <v>1467</v>
      </c>
      <c r="B233" s="21" t="s">
        <v>1468</v>
      </c>
      <c r="C233" s="21">
        <v>6</v>
      </c>
      <c r="D233" s="21" t="s">
        <v>34</v>
      </c>
      <c r="E233" s="21">
        <v>1</v>
      </c>
      <c r="F233" s="21">
        <v>4</v>
      </c>
      <c r="G233" s="46">
        <f t="shared" si="4"/>
        <v>6</v>
      </c>
    </row>
    <row r="234" spans="1:7" ht="45" x14ac:dyDescent="0.25">
      <c r="A234" s="21" t="s">
        <v>1469</v>
      </c>
      <c r="B234" s="21" t="s">
        <v>1470</v>
      </c>
      <c r="C234" s="21">
        <v>20</v>
      </c>
      <c r="D234" s="21" t="s">
        <v>34</v>
      </c>
      <c r="E234" s="21">
        <v>1</v>
      </c>
      <c r="F234" s="21">
        <v>20</v>
      </c>
      <c r="G234" s="46">
        <f t="shared" si="4"/>
        <v>20</v>
      </c>
    </row>
    <row r="235" spans="1:7" ht="45" x14ac:dyDescent="0.25">
      <c r="A235" s="21" t="s">
        <v>1471</v>
      </c>
      <c r="B235" s="21" t="s">
        <v>1472</v>
      </c>
      <c r="C235" s="21">
        <v>22</v>
      </c>
      <c r="D235" s="21" t="s">
        <v>34</v>
      </c>
      <c r="E235" s="21">
        <v>1</v>
      </c>
      <c r="F235" s="21">
        <v>59</v>
      </c>
      <c r="G235" s="46">
        <f t="shared" si="4"/>
        <v>22</v>
      </c>
    </row>
    <row r="236" spans="1:7" ht="45" x14ac:dyDescent="0.25">
      <c r="A236" s="21" t="s">
        <v>1473</v>
      </c>
      <c r="B236" s="21" t="s">
        <v>1474</v>
      </c>
      <c r="C236" s="21">
        <v>3</v>
      </c>
      <c r="D236" s="21" t="s">
        <v>34</v>
      </c>
      <c r="E236" s="21">
        <v>1</v>
      </c>
      <c r="F236" s="21">
        <v>21</v>
      </c>
      <c r="G236" s="46">
        <f t="shared" si="4"/>
        <v>3</v>
      </c>
    </row>
    <row r="237" spans="1:7" ht="60" x14ac:dyDescent="0.25">
      <c r="A237" s="21" t="s">
        <v>1475</v>
      </c>
      <c r="B237" s="21" t="s">
        <v>1476</v>
      </c>
      <c r="C237" s="21">
        <v>1</v>
      </c>
      <c r="D237" s="21" t="s">
        <v>34</v>
      </c>
      <c r="E237" s="21">
        <v>1</v>
      </c>
      <c r="F237" s="21">
        <v>2</v>
      </c>
      <c r="G237" s="46">
        <f t="shared" si="4"/>
        <v>1</v>
      </c>
    </row>
    <row r="238" spans="1:7" ht="45" x14ac:dyDescent="0.25">
      <c r="A238" s="21" t="s">
        <v>1477</v>
      </c>
      <c r="B238" s="21" t="s">
        <v>1478</v>
      </c>
      <c r="C238" s="21">
        <v>3</v>
      </c>
      <c r="D238" s="21" t="s">
        <v>34</v>
      </c>
      <c r="E238" s="21">
        <v>1</v>
      </c>
      <c r="F238" s="21">
        <v>3</v>
      </c>
      <c r="G238" s="46">
        <f t="shared" si="4"/>
        <v>3</v>
      </c>
    </row>
    <row r="239" spans="1:7" ht="45" x14ac:dyDescent="0.25">
      <c r="A239" s="21" t="s">
        <v>1479</v>
      </c>
      <c r="B239" s="21" t="s">
        <v>1480</v>
      </c>
      <c r="C239" s="21">
        <v>3</v>
      </c>
      <c r="D239" s="21" t="s">
        <v>34</v>
      </c>
      <c r="E239" s="21">
        <v>1</v>
      </c>
      <c r="F239" s="21">
        <v>3</v>
      </c>
      <c r="G239" s="46">
        <f t="shared" si="4"/>
        <v>3</v>
      </c>
    </row>
    <row r="240" spans="1:7" ht="45" x14ac:dyDescent="0.25">
      <c r="A240" s="21" t="s">
        <v>1481</v>
      </c>
      <c r="B240" s="21" t="s">
        <v>1482</v>
      </c>
      <c r="C240" s="21">
        <v>3</v>
      </c>
      <c r="D240" s="21" t="s">
        <v>34</v>
      </c>
      <c r="E240" s="21">
        <v>1</v>
      </c>
      <c r="F240" s="21">
        <v>2</v>
      </c>
      <c r="G240" s="46">
        <f t="shared" si="4"/>
        <v>3</v>
      </c>
    </row>
    <row r="241" spans="1:7" ht="45" x14ac:dyDescent="0.25">
      <c r="A241" s="21" t="s">
        <v>1483</v>
      </c>
      <c r="B241" s="21" t="s">
        <v>1484</v>
      </c>
      <c r="C241" s="21">
        <v>16</v>
      </c>
      <c r="D241" s="21" t="s">
        <v>34</v>
      </c>
      <c r="E241" s="21">
        <v>1</v>
      </c>
      <c r="F241" s="21">
        <v>15</v>
      </c>
      <c r="G241" s="46">
        <f t="shared" si="4"/>
        <v>16</v>
      </c>
    </row>
    <row r="242" spans="1:7" ht="45" x14ac:dyDescent="0.25">
      <c r="A242" s="21" t="s">
        <v>1485</v>
      </c>
      <c r="B242" s="21" t="s">
        <v>1486</v>
      </c>
      <c r="C242" s="21">
        <v>20</v>
      </c>
      <c r="D242" s="21" t="s">
        <v>34</v>
      </c>
      <c r="E242" s="21">
        <v>1</v>
      </c>
      <c r="F242" s="21">
        <v>7</v>
      </c>
      <c r="G242" s="46">
        <f t="shared" si="4"/>
        <v>20</v>
      </c>
    </row>
    <row r="243" spans="1:7" ht="45" x14ac:dyDescent="0.25">
      <c r="A243" s="21" t="s">
        <v>1487</v>
      </c>
      <c r="B243" s="21" t="s">
        <v>1488</v>
      </c>
      <c r="C243" s="21">
        <v>20</v>
      </c>
      <c r="D243" s="21" t="s">
        <v>34</v>
      </c>
      <c r="E243" s="21">
        <v>1</v>
      </c>
      <c r="F243" s="21">
        <v>33</v>
      </c>
      <c r="G243" s="46">
        <f t="shared" si="4"/>
        <v>20</v>
      </c>
    </row>
    <row r="244" spans="1:7" ht="45" x14ac:dyDescent="0.25">
      <c r="A244" s="21" t="s">
        <v>1489</v>
      </c>
      <c r="B244" s="21" t="s">
        <v>1490</v>
      </c>
      <c r="C244" s="21">
        <v>31</v>
      </c>
      <c r="D244" s="21" t="s">
        <v>34</v>
      </c>
      <c r="E244" s="21">
        <v>1</v>
      </c>
      <c r="F244" s="21">
        <v>29</v>
      </c>
      <c r="G244" s="46">
        <f t="shared" si="4"/>
        <v>31</v>
      </c>
    </row>
    <row r="245" spans="1:7" ht="45" x14ac:dyDescent="0.25">
      <c r="A245" s="21" t="s">
        <v>1491</v>
      </c>
      <c r="B245" s="21" t="s">
        <v>1492</v>
      </c>
      <c r="C245" s="21">
        <v>9</v>
      </c>
      <c r="D245" s="21" t="s">
        <v>34</v>
      </c>
      <c r="E245" s="21">
        <v>1</v>
      </c>
      <c r="F245" s="21">
        <v>8</v>
      </c>
      <c r="G245" s="46">
        <f t="shared" si="4"/>
        <v>9</v>
      </c>
    </row>
    <row r="246" spans="1:7" ht="45" x14ac:dyDescent="0.25">
      <c r="A246" s="21" t="s">
        <v>1493</v>
      </c>
      <c r="B246" s="21" t="s">
        <v>1494</v>
      </c>
      <c r="C246" s="21">
        <v>15</v>
      </c>
      <c r="D246" s="21" t="s">
        <v>34</v>
      </c>
      <c r="E246" s="21">
        <v>1</v>
      </c>
      <c r="F246" s="21">
        <v>33</v>
      </c>
      <c r="G246" s="46">
        <f t="shared" si="4"/>
        <v>15</v>
      </c>
    </row>
    <row r="247" spans="1:7" ht="45" x14ac:dyDescent="0.25">
      <c r="A247" s="21" t="s">
        <v>1495</v>
      </c>
      <c r="B247" s="21" t="s">
        <v>1496</v>
      </c>
      <c r="C247" s="21">
        <v>4</v>
      </c>
      <c r="D247" s="21" t="s">
        <v>34</v>
      </c>
      <c r="E247" s="21">
        <v>1</v>
      </c>
      <c r="F247" s="21">
        <v>6</v>
      </c>
      <c r="G247" s="46">
        <f t="shared" si="4"/>
        <v>4</v>
      </c>
    </row>
    <row r="248" spans="1:7" ht="45" x14ac:dyDescent="0.25">
      <c r="A248" s="21" t="s">
        <v>1497</v>
      </c>
      <c r="B248" s="21" t="s">
        <v>1498</v>
      </c>
      <c r="C248" s="21">
        <v>2</v>
      </c>
      <c r="D248" s="21" t="s">
        <v>34</v>
      </c>
      <c r="E248" s="21">
        <v>1</v>
      </c>
      <c r="F248" s="21">
        <v>5</v>
      </c>
      <c r="G248" s="46">
        <f t="shared" si="4"/>
        <v>2</v>
      </c>
    </row>
    <row r="249" spans="1:7" ht="45" x14ac:dyDescent="0.25">
      <c r="A249" s="21" t="s">
        <v>1499</v>
      </c>
      <c r="B249" s="21" t="s">
        <v>1500</v>
      </c>
      <c r="C249" s="21">
        <v>9</v>
      </c>
      <c r="D249" s="21" t="s">
        <v>34</v>
      </c>
      <c r="E249" s="21">
        <v>1</v>
      </c>
      <c r="F249" s="21">
        <v>12</v>
      </c>
      <c r="G249" s="46">
        <f t="shared" si="4"/>
        <v>9</v>
      </c>
    </row>
    <row r="250" spans="1:7" ht="45" x14ac:dyDescent="0.25">
      <c r="A250" s="21" t="s">
        <v>1501</v>
      </c>
      <c r="B250" s="21" t="s">
        <v>1502</v>
      </c>
      <c r="C250" s="21">
        <v>6</v>
      </c>
      <c r="D250" s="21" t="s">
        <v>34</v>
      </c>
      <c r="E250" s="21">
        <v>1</v>
      </c>
      <c r="F250" s="21">
        <v>6</v>
      </c>
      <c r="G250" s="46">
        <f t="shared" si="4"/>
        <v>6</v>
      </c>
    </row>
    <row r="251" spans="1:7" ht="45" x14ac:dyDescent="0.25">
      <c r="A251" s="21" t="s">
        <v>1503</v>
      </c>
      <c r="B251" s="21" t="s">
        <v>1504</v>
      </c>
      <c r="C251" s="21">
        <v>10</v>
      </c>
      <c r="D251" s="21" t="s">
        <v>34</v>
      </c>
      <c r="E251" s="21">
        <v>1</v>
      </c>
      <c r="F251" s="21">
        <v>10</v>
      </c>
      <c r="G251" s="46">
        <f t="shared" si="4"/>
        <v>10</v>
      </c>
    </row>
    <row r="252" spans="1:7" ht="45" x14ac:dyDescent="0.25">
      <c r="A252" s="21" t="s">
        <v>1505</v>
      </c>
      <c r="B252" s="21" t="s">
        <v>1506</v>
      </c>
      <c r="C252" s="21">
        <v>30</v>
      </c>
      <c r="D252" s="21" t="s">
        <v>34</v>
      </c>
      <c r="E252" s="21">
        <v>1</v>
      </c>
      <c r="F252" s="21">
        <v>35</v>
      </c>
      <c r="G252" s="46">
        <f t="shared" si="4"/>
        <v>30</v>
      </c>
    </row>
    <row r="253" spans="1:7" ht="45" x14ac:dyDescent="0.25">
      <c r="A253" s="21" t="s">
        <v>1507</v>
      </c>
      <c r="B253" s="21" t="s">
        <v>1508</v>
      </c>
      <c r="C253" s="21">
        <v>2</v>
      </c>
      <c r="D253" s="21" t="s">
        <v>34</v>
      </c>
      <c r="E253" s="21">
        <v>1</v>
      </c>
      <c r="F253" s="21">
        <v>1</v>
      </c>
      <c r="G253" s="46">
        <f t="shared" si="4"/>
        <v>2</v>
      </c>
    </row>
    <row r="254" spans="1:7" ht="45" x14ac:dyDescent="0.25">
      <c r="A254" s="21" t="s">
        <v>1509</v>
      </c>
      <c r="B254" s="21" t="s">
        <v>1510</v>
      </c>
      <c r="C254" s="21">
        <v>2</v>
      </c>
      <c r="D254" s="21" t="s">
        <v>34</v>
      </c>
      <c r="E254" s="21">
        <v>1</v>
      </c>
      <c r="F254" s="21">
        <v>2</v>
      </c>
      <c r="G254" s="46">
        <f t="shared" si="4"/>
        <v>2</v>
      </c>
    </row>
    <row r="255" spans="1:7" ht="45" x14ac:dyDescent="0.25">
      <c r="A255" s="21" t="s">
        <v>1511</v>
      </c>
      <c r="B255" s="21" t="s">
        <v>1512</v>
      </c>
      <c r="C255" s="21">
        <v>25</v>
      </c>
      <c r="D255" s="21" t="s">
        <v>34</v>
      </c>
      <c r="E255" s="21">
        <v>1</v>
      </c>
      <c r="F255" s="21">
        <v>25</v>
      </c>
      <c r="G255" s="46">
        <f t="shared" si="4"/>
        <v>25</v>
      </c>
    </row>
    <row r="256" spans="1:7" ht="45" x14ac:dyDescent="0.25">
      <c r="A256" s="21" t="s">
        <v>1513</v>
      </c>
      <c r="B256" s="21" t="s">
        <v>1514</v>
      </c>
      <c r="C256" s="21">
        <v>4</v>
      </c>
      <c r="D256" s="21" t="s">
        <v>34</v>
      </c>
      <c r="E256" s="21">
        <v>1</v>
      </c>
      <c r="F256" s="21">
        <v>1</v>
      </c>
      <c r="G256" s="46">
        <f t="shared" si="4"/>
        <v>4</v>
      </c>
    </row>
    <row r="257" spans="1:7" ht="45" x14ac:dyDescent="0.25">
      <c r="A257" s="21" t="s">
        <v>1515</v>
      </c>
      <c r="B257" s="21" t="s">
        <v>1516</v>
      </c>
      <c r="C257" s="21">
        <v>10</v>
      </c>
      <c r="D257" s="21" t="s">
        <v>34</v>
      </c>
      <c r="E257" s="21">
        <v>1</v>
      </c>
      <c r="F257" s="21">
        <v>10</v>
      </c>
      <c r="G257" s="46">
        <f t="shared" si="4"/>
        <v>10</v>
      </c>
    </row>
    <row r="258" spans="1:7" ht="45" x14ac:dyDescent="0.25">
      <c r="A258" s="21" t="s">
        <v>1517</v>
      </c>
      <c r="B258" s="21" t="s">
        <v>1518</v>
      </c>
      <c r="C258" s="21">
        <v>10</v>
      </c>
      <c r="D258" s="21" t="s">
        <v>34</v>
      </c>
      <c r="E258" s="21">
        <v>1</v>
      </c>
      <c r="F258" s="21">
        <v>10</v>
      </c>
      <c r="G258" s="46">
        <f t="shared" si="4"/>
        <v>10</v>
      </c>
    </row>
    <row r="259" spans="1:7" ht="45" x14ac:dyDescent="0.25">
      <c r="A259" s="21" t="s">
        <v>1517</v>
      </c>
      <c r="B259" s="21" t="s">
        <v>1519</v>
      </c>
      <c r="C259" s="21">
        <v>1</v>
      </c>
      <c r="D259" s="21" t="s">
        <v>34</v>
      </c>
      <c r="E259" s="21">
        <v>1</v>
      </c>
      <c r="F259" s="21"/>
      <c r="G259" s="46">
        <f t="shared" si="4"/>
        <v>1</v>
      </c>
    </row>
    <row r="260" spans="1:7" ht="45" x14ac:dyDescent="0.25">
      <c r="A260" s="21" t="s">
        <v>1515</v>
      </c>
      <c r="B260" s="21" t="s">
        <v>1520</v>
      </c>
      <c r="C260" s="21">
        <v>1</v>
      </c>
      <c r="D260" s="21" t="s">
        <v>34</v>
      </c>
      <c r="E260" s="21">
        <v>1</v>
      </c>
      <c r="F260" s="21"/>
      <c r="G260" s="46">
        <f t="shared" si="4"/>
        <v>1</v>
      </c>
    </row>
    <row r="261" spans="1:7" ht="30" x14ac:dyDescent="0.25">
      <c r="A261" s="21"/>
      <c r="B261" s="21" t="s">
        <v>1521</v>
      </c>
      <c r="C261" s="21">
        <v>21</v>
      </c>
      <c r="D261" s="21" t="s">
        <v>34</v>
      </c>
      <c r="E261" s="21">
        <v>1</v>
      </c>
      <c r="F261" s="21"/>
      <c r="G261" s="47">
        <f t="shared" si="4"/>
        <v>21</v>
      </c>
    </row>
    <row r="262" spans="1:7" x14ac:dyDescent="0.25">
      <c r="A262" s="21"/>
      <c r="B262" s="21" t="s">
        <v>1522</v>
      </c>
      <c r="C262" s="21">
        <v>126</v>
      </c>
      <c r="D262" s="21" t="s">
        <v>34</v>
      </c>
      <c r="E262" s="21">
        <v>1</v>
      </c>
      <c r="F262" s="21"/>
      <c r="G262" s="47">
        <f t="shared" si="4"/>
        <v>126</v>
      </c>
    </row>
    <row r="263" spans="1:7" ht="30" x14ac:dyDescent="0.25">
      <c r="A263" s="21" t="s">
        <v>1523</v>
      </c>
      <c r="B263" s="21" t="s">
        <v>1524</v>
      </c>
      <c r="C263" s="21">
        <v>1</v>
      </c>
      <c r="D263" s="21" t="s">
        <v>34</v>
      </c>
      <c r="E263" s="21">
        <v>383.5</v>
      </c>
      <c r="F263" s="21">
        <v>39117</v>
      </c>
      <c r="G263" s="46">
        <f t="shared" si="4"/>
        <v>383.5</v>
      </c>
    </row>
    <row r="264" spans="1:7" ht="75" x14ac:dyDescent="0.25">
      <c r="A264" s="21" t="s">
        <v>1529</v>
      </c>
      <c r="B264" s="21" t="s">
        <v>1530</v>
      </c>
      <c r="C264" s="21">
        <v>48</v>
      </c>
      <c r="D264" s="21" t="s">
        <v>34</v>
      </c>
      <c r="E264" s="21">
        <v>1</v>
      </c>
      <c r="F264" s="21">
        <v>48</v>
      </c>
      <c r="G264" s="46">
        <f t="shared" si="4"/>
        <v>48</v>
      </c>
    </row>
    <row r="265" spans="1:7" ht="90" x14ac:dyDescent="0.25">
      <c r="A265" s="21" t="s">
        <v>1531</v>
      </c>
      <c r="B265" s="21" t="s">
        <v>1532</v>
      </c>
      <c r="C265" s="21">
        <v>65</v>
      </c>
      <c r="D265" s="21" t="s">
        <v>34</v>
      </c>
      <c r="E265" s="21">
        <v>1</v>
      </c>
      <c r="F265" s="21">
        <v>65</v>
      </c>
      <c r="G265" s="46">
        <f t="shared" si="4"/>
        <v>65</v>
      </c>
    </row>
    <row r="266" spans="1:7" ht="75" x14ac:dyDescent="0.25">
      <c r="A266" s="21" t="s">
        <v>1357</v>
      </c>
      <c r="B266" s="21" t="s">
        <v>1533</v>
      </c>
      <c r="C266" s="21">
        <v>79</v>
      </c>
      <c r="D266" s="21" t="s">
        <v>34</v>
      </c>
      <c r="E266" s="21">
        <v>1</v>
      </c>
      <c r="F266" s="21">
        <v>79</v>
      </c>
      <c r="G266" s="46">
        <f t="shared" si="4"/>
        <v>79</v>
      </c>
    </row>
    <row r="267" spans="1:7" ht="30" x14ac:dyDescent="0.25">
      <c r="A267" s="21" t="s">
        <v>1534</v>
      </c>
      <c r="B267" s="21" t="s">
        <v>1535</v>
      </c>
      <c r="C267" s="21">
        <v>453</v>
      </c>
      <c r="D267" s="21" t="s">
        <v>34</v>
      </c>
      <c r="E267" s="21">
        <v>749.99620000000004</v>
      </c>
      <c r="F267" s="21">
        <v>37499.81</v>
      </c>
      <c r="G267" s="46">
        <f t="shared" si="4"/>
        <v>339748.27860000002</v>
      </c>
    </row>
    <row r="268" spans="1:7" ht="45" x14ac:dyDescent="0.25">
      <c r="A268" s="21" t="s">
        <v>1536</v>
      </c>
      <c r="B268" s="21" t="s">
        <v>1537</v>
      </c>
      <c r="C268" s="21">
        <v>12</v>
      </c>
      <c r="D268" s="21" t="s">
        <v>34</v>
      </c>
      <c r="E268" s="21">
        <v>190</v>
      </c>
      <c r="F268" s="21">
        <v>9310</v>
      </c>
      <c r="G268" s="46">
        <f t="shared" si="4"/>
        <v>2280</v>
      </c>
    </row>
    <row r="269" spans="1:7" ht="45" x14ac:dyDescent="0.25">
      <c r="A269" s="21" t="s">
        <v>1538</v>
      </c>
      <c r="B269" s="21" t="s">
        <v>1539</v>
      </c>
      <c r="C269" s="21">
        <v>1</v>
      </c>
      <c r="D269" s="21" t="s">
        <v>34</v>
      </c>
      <c r="E269" s="21">
        <v>190</v>
      </c>
      <c r="F269" s="21">
        <v>190</v>
      </c>
      <c r="G269" s="46">
        <f t="shared" si="4"/>
        <v>190</v>
      </c>
    </row>
    <row r="270" spans="1:7" ht="45" x14ac:dyDescent="0.25">
      <c r="A270" s="21" t="s">
        <v>1540</v>
      </c>
      <c r="B270" s="21" t="s">
        <v>1541</v>
      </c>
      <c r="C270" s="21">
        <v>76</v>
      </c>
      <c r="D270" s="21" t="s">
        <v>34</v>
      </c>
      <c r="E270" s="21">
        <v>190</v>
      </c>
      <c r="F270" s="21">
        <v>11020</v>
      </c>
      <c r="G270" s="46">
        <f t="shared" si="4"/>
        <v>14440</v>
      </c>
    </row>
    <row r="271" spans="1:7" ht="45" x14ac:dyDescent="0.25">
      <c r="A271" s="21" t="s">
        <v>1542</v>
      </c>
      <c r="B271" s="21" t="s">
        <v>1543</v>
      </c>
      <c r="C271" s="21">
        <v>28</v>
      </c>
      <c r="D271" s="21" t="s">
        <v>34</v>
      </c>
      <c r="E271" s="21">
        <v>190</v>
      </c>
      <c r="F271" s="21">
        <v>18430</v>
      </c>
      <c r="G271" s="46">
        <f t="shared" si="4"/>
        <v>5320</v>
      </c>
    </row>
    <row r="272" spans="1:7" ht="45" x14ac:dyDescent="0.25">
      <c r="A272" s="21" t="s">
        <v>1544</v>
      </c>
      <c r="B272" s="21" t="s">
        <v>1545</v>
      </c>
      <c r="C272" s="21">
        <v>36</v>
      </c>
      <c r="D272" s="21" t="s">
        <v>34</v>
      </c>
      <c r="E272" s="21">
        <v>190</v>
      </c>
      <c r="F272" s="21">
        <v>9880</v>
      </c>
      <c r="G272" s="46">
        <f t="shared" si="4"/>
        <v>6840</v>
      </c>
    </row>
    <row r="273" spans="1:7" ht="45" x14ac:dyDescent="0.25">
      <c r="A273" s="21" t="s">
        <v>1546</v>
      </c>
      <c r="B273" s="21" t="s">
        <v>1547</v>
      </c>
      <c r="C273" s="21">
        <v>2</v>
      </c>
      <c r="D273" s="21" t="s">
        <v>34</v>
      </c>
      <c r="E273" s="21">
        <v>190</v>
      </c>
      <c r="F273" s="21">
        <v>15200</v>
      </c>
      <c r="G273" s="46">
        <f t="shared" si="4"/>
        <v>380</v>
      </c>
    </row>
    <row r="274" spans="1:7" ht="45" x14ac:dyDescent="0.25">
      <c r="A274" s="21" t="s">
        <v>1548</v>
      </c>
      <c r="B274" s="21" t="s">
        <v>1549</v>
      </c>
      <c r="C274" s="21">
        <v>8</v>
      </c>
      <c r="D274" s="21" t="s">
        <v>34</v>
      </c>
      <c r="E274" s="21">
        <v>190</v>
      </c>
      <c r="F274" s="21">
        <v>30590</v>
      </c>
      <c r="G274" s="46">
        <f t="shared" si="4"/>
        <v>1520</v>
      </c>
    </row>
    <row r="275" spans="1:7" ht="90" x14ac:dyDescent="0.25">
      <c r="A275" s="21" t="s">
        <v>1550</v>
      </c>
      <c r="B275" s="21" t="s">
        <v>1551</v>
      </c>
      <c r="C275" s="21">
        <v>64</v>
      </c>
      <c r="D275" s="21" t="s">
        <v>34</v>
      </c>
      <c r="E275" s="21">
        <v>1</v>
      </c>
      <c r="F275" s="21">
        <v>64</v>
      </c>
      <c r="G275" s="46">
        <f t="shared" si="4"/>
        <v>64</v>
      </c>
    </row>
    <row r="276" spans="1:7" ht="45" x14ac:dyDescent="0.25">
      <c r="A276" s="21" t="s">
        <v>1552</v>
      </c>
      <c r="B276" s="21" t="s">
        <v>1553</v>
      </c>
      <c r="C276" s="21">
        <v>83</v>
      </c>
      <c r="D276" s="21" t="s">
        <v>34</v>
      </c>
      <c r="E276" s="21">
        <v>590</v>
      </c>
      <c r="F276" s="21">
        <v>59000</v>
      </c>
      <c r="G276" s="46">
        <f t="shared" si="4"/>
        <v>48970</v>
      </c>
    </row>
    <row r="277" spans="1:7" ht="30" x14ac:dyDescent="0.25">
      <c r="A277" s="21"/>
      <c r="B277" s="21" t="s">
        <v>1554</v>
      </c>
      <c r="C277" s="21">
        <v>59</v>
      </c>
      <c r="D277" s="21" t="s">
        <v>34</v>
      </c>
      <c r="E277" s="21">
        <v>1</v>
      </c>
      <c r="F277" s="21"/>
      <c r="G277" s="47">
        <f t="shared" si="4"/>
        <v>59</v>
      </c>
    </row>
    <row r="278" spans="1:7" ht="45" x14ac:dyDescent="0.25">
      <c r="A278" s="21"/>
      <c r="B278" s="21" t="s">
        <v>1555</v>
      </c>
      <c r="C278" s="21">
        <v>25</v>
      </c>
      <c r="D278" s="21" t="s">
        <v>34</v>
      </c>
      <c r="E278" s="21">
        <v>1</v>
      </c>
      <c r="F278" s="21"/>
      <c r="G278" s="47">
        <f t="shared" si="4"/>
        <v>25</v>
      </c>
    </row>
    <row r="279" spans="1:7" ht="45" x14ac:dyDescent="0.25">
      <c r="A279" s="21"/>
      <c r="B279" s="21" t="s">
        <v>1556</v>
      </c>
      <c r="C279" s="21">
        <v>91</v>
      </c>
      <c r="D279" s="21" t="s">
        <v>34</v>
      </c>
      <c r="E279" s="21">
        <v>1</v>
      </c>
      <c r="F279" s="21"/>
      <c r="G279" s="47">
        <f t="shared" si="4"/>
        <v>91</v>
      </c>
    </row>
    <row r="280" spans="1:7" ht="30" x14ac:dyDescent="0.25">
      <c r="A280" s="21" t="s">
        <v>1557</v>
      </c>
      <c r="B280" s="21" t="s">
        <v>1558</v>
      </c>
      <c r="C280" s="21">
        <v>664</v>
      </c>
      <c r="D280" s="21" t="s">
        <v>34</v>
      </c>
      <c r="E280" s="21">
        <v>1</v>
      </c>
      <c r="F280" s="21">
        <v>666</v>
      </c>
      <c r="G280" s="46">
        <f t="shared" si="4"/>
        <v>664</v>
      </c>
    </row>
    <row r="281" spans="1:7" ht="30" x14ac:dyDescent="0.25">
      <c r="A281" s="21" t="s">
        <v>1559</v>
      </c>
      <c r="B281" s="21" t="s">
        <v>1560</v>
      </c>
      <c r="C281" s="21">
        <v>349</v>
      </c>
      <c r="D281" s="21" t="s">
        <v>34</v>
      </c>
      <c r="E281" s="21">
        <v>1</v>
      </c>
      <c r="F281" s="21">
        <v>362</v>
      </c>
      <c r="G281" s="46">
        <f t="shared" si="4"/>
        <v>349</v>
      </c>
    </row>
    <row r="282" spans="1:7" x14ac:dyDescent="0.25">
      <c r="A282" s="2"/>
      <c r="B282" s="2"/>
      <c r="C282" s="2"/>
      <c r="D282" s="2"/>
      <c r="E282" s="2"/>
      <c r="F282" s="2"/>
      <c r="G282" s="48">
        <f>SUM(G155:G281)</f>
        <v>1425450.6269999999</v>
      </c>
    </row>
    <row r="284" spans="1:7" x14ac:dyDescent="0.25">
      <c r="A284" s="2"/>
      <c r="B284" s="2"/>
      <c r="C284" s="2"/>
      <c r="D284" s="2"/>
      <c r="E284" s="2"/>
      <c r="F284" s="2"/>
    </row>
    <row r="285" spans="1:7" ht="15.75" x14ac:dyDescent="0.25">
      <c r="A285" s="17" t="s">
        <v>24</v>
      </c>
      <c r="B285" s="17"/>
      <c r="C285" s="17"/>
      <c r="D285" s="17"/>
      <c r="E285" s="17"/>
      <c r="F285" s="17"/>
      <c r="G285" s="17"/>
    </row>
    <row r="286" spans="1:7" ht="15.75" x14ac:dyDescent="0.25">
      <c r="A286" s="17" t="s">
        <v>1</v>
      </c>
      <c r="B286" s="17"/>
      <c r="C286" s="17"/>
      <c r="D286" s="17"/>
      <c r="E286" s="17"/>
      <c r="F286" s="17"/>
      <c r="G286" s="17"/>
    </row>
    <row r="287" spans="1:7" ht="15.75" x14ac:dyDescent="0.25">
      <c r="A287" s="17" t="s">
        <v>25</v>
      </c>
      <c r="B287" s="17"/>
      <c r="C287" s="17"/>
      <c r="D287" s="17"/>
      <c r="E287" s="17"/>
      <c r="F287" s="17"/>
      <c r="G287" s="17"/>
    </row>
    <row r="288" spans="1:7" ht="18.75" x14ac:dyDescent="0.3">
      <c r="A288" s="18" t="s">
        <v>277</v>
      </c>
      <c r="B288" s="18"/>
      <c r="C288" s="18"/>
      <c r="D288" s="18"/>
      <c r="E288" s="18"/>
      <c r="F288" s="18"/>
      <c r="G288" s="18"/>
    </row>
    <row r="289" spans="1:7" ht="18.75" x14ac:dyDescent="0.3">
      <c r="A289" s="39" t="s">
        <v>1317</v>
      </c>
      <c r="B289" s="39"/>
      <c r="C289" s="39"/>
      <c r="D289" s="39"/>
      <c r="E289" s="39"/>
      <c r="F289" s="39"/>
      <c r="G289" s="39"/>
    </row>
    <row r="290" spans="1:7" ht="30" x14ac:dyDescent="0.25">
      <c r="A290" s="20" t="s">
        <v>27</v>
      </c>
      <c r="B290" s="20" t="s">
        <v>28</v>
      </c>
      <c r="C290" s="36" t="s">
        <v>1565</v>
      </c>
      <c r="D290" s="20" t="s">
        <v>30</v>
      </c>
      <c r="E290" s="20" t="s">
        <v>31</v>
      </c>
      <c r="F290" s="20" t="s">
        <v>8</v>
      </c>
      <c r="G290" s="42" t="s">
        <v>8</v>
      </c>
    </row>
    <row r="291" spans="1:7" ht="90" x14ac:dyDescent="0.25">
      <c r="A291" s="21" t="s">
        <v>1319</v>
      </c>
      <c r="B291" s="21" t="s">
        <v>1320</v>
      </c>
      <c r="C291" s="21">
        <v>99</v>
      </c>
      <c r="D291" s="21" t="s">
        <v>34</v>
      </c>
      <c r="E291" s="21">
        <v>2000</v>
      </c>
      <c r="F291" s="21">
        <v>198000</v>
      </c>
      <c r="G291" s="46">
        <f t="shared" ref="G291:G354" si="5">C291*E291</f>
        <v>198000</v>
      </c>
    </row>
    <row r="292" spans="1:7" ht="60" x14ac:dyDescent="0.25">
      <c r="A292" s="21" t="s">
        <v>1561</v>
      </c>
      <c r="B292" s="21" t="s">
        <v>1562</v>
      </c>
      <c r="C292" s="21">
        <v>1790</v>
      </c>
      <c r="D292" s="21" t="s">
        <v>34</v>
      </c>
      <c r="E292" s="21">
        <v>116.82</v>
      </c>
      <c r="F292" s="21"/>
      <c r="G292" s="46">
        <f t="shared" si="5"/>
        <v>209107.8</v>
      </c>
    </row>
    <row r="293" spans="1:7" ht="30" x14ac:dyDescent="0.25">
      <c r="A293" s="21" t="s">
        <v>1563</v>
      </c>
      <c r="B293" s="21" t="s">
        <v>1564</v>
      </c>
      <c r="C293" s="21">
        <v>640</v>
      </c>
      <c r="D293" s="21" t="s">
        <v>34</v>
      </c>
      <c r="E293" s="21">
        <v>116.82</v>
      </c>
      <c r="F293" s="21"/>
      <c r="G293" s="46">
        <f t="shared" si="5"/>
        <v>74764.799999999988</v>
      </c>
    </row>
    <row r="294" spans="1:7" ht="45" x14ac:dyDescent="0.25">
      <c r="A294" s="21"/>
      <c r="B294" s="21" t="s">
        <v>1321</v>
      </c>
      <c r="C294" s="21">
        <v>182</v>
      </c>
      <c r="D294" s="21" t="s">
        <v>34</v>
      </c>
      <c r="E294" s="21">
        <v>1</v>
      </c>
      <c r="F294" s="21"/>
      <c r="G294" s="47">
        <f t="shared" si="5"/>
        <v>182</v>
      </c>
    </row>
    <row r="295" spans="1:7" ht="30" x14ac:dyDescent="0.25">
      <c r="A295" s="21" t="s">
        <v>1322</v>
      </c>
      <c r="B295" s="21" t="s">
        <v>1323</v>
      </c>
      <c r="C295" s="21">
        <v>80</v>
      </c>
      <c r="D295" s="21" t="s">
        <v>34</v>
      </c>
      <c r="E295" s="21">
        <v>162.84</v>
      </c>
      <c r="F295" s="21">
        <v>40</v>
      </c>
      <c r="G295" s="46">
        <f t="shared" si="5"/>
        <v>13027.2</v>
      </c>
    </row>
    <row r="296" spans="1:7" ht="75" x14ac:dyDescent="0.25">
      <c r="A296" s="21" t="s">
        <v>1324</v>
      </c>
      <c r="B296" s="21" t="s">
        <v>1325</v>
      </c>
      <c r="C296" s="21">
        <v>3489</v>
      </c>
      <c r="D296" s="21" t="s">
        <v>34</v>
      </c>
      <c r="E296" s="21">
        <v>1</v>
      </c>
      <c r="F296" s="21">
        <v>3959</v>
      </c>
      <c r="G296" s="46">
        <f t="shared" si="5"/>
        <v>3489</v>
      </c>
    </row>
    <row r="297" spans="1:7" ht="60" x14ac:dyDescent="0.25">
      <c r="A297" s="21" t="s">
        <v>1326</v>
      </c>
      <c r="B297" s="21" t="s">
        <v>1327</v>
      </c>
      <c r="C297" s="21">
        <v>51</v>
      </c>
      <c r="D297" s="21" t="s">
        <v>34</v>
      </c>
      <c r="E297" s="21">
        <v>1</v>
      </c>
      <c r="F297" s="21">
        <v>100</v>
      </c>
      <c r="G297" s="46">
        <f t="shared" si="5"/>
        <v>51</v>
      </c>
    </row>
    <row r="298" spans="1:7" ht="45" x14ac:dyDescent="0.25">
      <c r="A298" s="21" t="s">
        <v>1328</v>
      </c>
      <c r="B298" s="21" t="s">
        <v>1329</v>
      </c>
      <c r="C298" s="21">
        <v>3</v>
      </c>
      <c r="D298" s="21" t="s">
        <v>34</v>
      </c>
      <c r="E298" s="21">
        <v>1</v>
      </c>
      <c r="F298" s="21">
        <v>26</v>
      </c>
      <c r="G298" s="46">
        <f t="shared" si="5"/>
        <v>3</v>
      </c>
    </row>
    <row r="299" spans="1:7" ht="45" x14ac:dyDescent="0.25">
      <c r="A299" s="21" t="s">
        <v>1330</v>
      </c>
      <c r="B299" s="21" t="s">
        <v>1331</v>
      </c>
      <c r="C299" s="21">
        <v>1</v>
      </c>
      <c r="D299" s="21" t="s">
        <v>34</v>
      </c>
      <c r="E299" s="21">
        <v>1</v>
      </c>
      <c r="F299" s="21">
        <v>25</v>
      </c>
      <c r="G299" s="46">
        <f t="shared" si="5"/>
        <v>1</v>
      </c>
    </row>
    <row r="300" spans="1:7" ht="45" x14ac:dyDescent="0.25">
      <c r="A300" s="21" t="s">
        <v>1334</v>
      </c>
      <c r="B300" s="21" t="s">
        <v>1335</v>
      </c>
      <c r="C300" s="21">
        <v>31</v>
      </c>
      <c r="D300" s="21" t="s">
        <v>34</v>
      </c>
      <c r="E300" s="21">
        <v>1</v>
      </c>
      <c r="F300" s="21">
        <v>29</v>
      </c>
      <c r="G300" s="46">
        <f t="shared" si="5"/>
        <v>31</v>
      </c>
    </row>
    <row r="301" spans="1:7" ht="45" x14ac:dyDescent="0.25">
      <c r="A301" s="21" t="s">
        <v>1336</v>
      </c>
      <c r="B301" s="21" t="s">
        <v>1337</v>
      </c>
      <c r="C301" s="21">
        <v>26</v>
      </c>
      <c r="D301" s="21" t="s">
        <v>34</v>
      </c>
      <c r="E301" s="21">
        <v>1</v>
      </c>
      <c r="F301" s="21">
        <v>217</v>
      </c>
      <c r="G301" s="46">
        <f t="shared" si="5"/>
        <v>26</v>
      </c>
    </row>
    <row r="302" spans="1:7" ht="75" x14ac:dyDescent="0.25">
      <c r="A302" s="21" t="s">
        <v>1338</v>
      </c>
      <c r="B302" s="21" t="s">
        <v>1339</v>
      </c>
      <c r="C302" s="21">
        <v>91</v>
      </c>
      <c r="D302" s="21" t="s">
        <v>34</v>
      </c>
      <c r="E302" s="21">
        <v>1</v>
      </c>
      <c r="F302" s="21">
        <v>91</v>
      </c>
      <c r="G302" s="46">
        <f t="shared" si="5"/>
        <v>91</v>
      </c>
    </row>
    <row r="303" spans="1:7" ht="90" x14ac:dyDescent="0.25">
      <c r="A303" s="21" t="s">
        <v>1340</v>
      </c>
      <c r="B303" s="21" t="s">
        <v>1341</v>
      </c>
      <c r="C303" s="21">
        <v>3</v>
      </c>
      <c r="D303" s="21" t="s">
        <v>34</v>
      </c>
      <c r="E303" s="21">
        <v>1</v>
      </c>
      <c r="F303" s="21">
        <v>3</v>
      </c>
      <c r="G303" s="46">
        <f t="shared" si="5"/>
        <v>3</v>
      </c>
    </row>
    <row r="304" spans="1:7" ht="45" x14ac:dyDescent="0.25">
      <c r="A304" s="21"/>
      <c r="B304" s="21" t="s">
        <v>1342</v>
      </c>
      <c r="C304" s="21">
        <v>17</v>
      </c>
      <c r="D304" s="21" t="s">
        <v>34</v>
      </c>
      <c r="E304" s="21">
        <v>1</v>
      </c>
      <c r="F304" s="21"/>
      <c r="G304" s="47">
        <f t="shared" si="5"/>
        <v>17</v>
      </c>
    </row>
    <row r="305" spans="1:7" ht="90" x14ac:dyDescent="0.25">
      <c r="A305" s="21" t="s">
        <v>1346</v>
      </c>
      <c r="B305" s="21" t="s">
        <v>1347</v>
      </c>
      <c r="C305" s="21">
        <v>275</v>
      </c>
      <c r="D305" s="21" t="s">
        <v>34</v>
      </c>
      <c r="E305" s="21">
        <v>187.97</v>
      </c>
      <c r="F305" s="21"/>
      <c r="G305" s="47">
        <f t="shared" si="5"/>
        <v>51691.75</v>
      </c>
    </row>
    <row r="306" spans="1:7" ht="90" x14ac:dyDescent="0.25">
      <c r="A306" s="21" t="s">
        <v>1566</v>
      </c>
      <c r="B306" s="21" t="s">
        <v>1567</v>
      </c>
      <c r="C306" s="21">
        <v>760</v>
      </c>
      <c r="D306" s="21" t="s">
        <v>34</v>
      </c>
      <c r="E306" s="21">
        <v>187.97</v>
      </c>
      <c r="F306" s="21"/>
      <c r="G306" s="47">
        <f t="shared" si="5"/>
        <v>142857.20000000001</v>
      </c>
    </row>
    <row r="307" spans="1:7" ht="30" x14ac:dyDescent="0.25">
      <c r="A307" s="21"/>
      <c r="B307" s="21" t="s">
        <v>1348</v>
      </c>
      <c r="C307" s="21">
        <v>24</v>
      </c>
      <c r="D307" s="21" t="s">
        <v>34</v>
      </c>
      <c r="E307" s="21">
        <v>1</v>
      </c>
      <c r="F307" s="21"/>
      <c r="G307" s="47">
        <f t="shared" si="5"/>
        <v>24</v>
      </c>
    </row>
    <row r="308" spans="1:7" ht="60" x14ac:dyDescent="0.25">
      <c r="A308" s="21" t="s">
        <v>1349</v>
      </c>
      <c r="B308" s="21" t="s">
        <v>1350</v>
      </c>
      <c r="C308" s="21">
        <v>500</v>
      </c>
      <c r="D308" s="21" t="s">
        <v>34</v>
      </c>
      <c r="E308" s="21">
        <v>76.7</v>
      </c>
      <c r="F308" s="21">
        <v>76700</v>
      </c>
      <c r="G308" s="46">
        <f t="shared" si="5"/>
        <v>38350</v>
      </c>
    </row>
    <row r="309" spans="1:7" ht="45" x14ac:dyDescent="0.25">
      <c r="A309" s="21" t="s">
        <v>1351</v>
      </c>
      <c r="B309" s="21" t="s">
        <v>1352</v>
      </c>
      <c r="C309" s="21">
        <v>1200</v>
      </c>
      <c r="D309" s="21" t="s">
        <v>34</v>
      </c>
      <c r="E309" s="21">
        <v>1</v>
      </c>
      <c r="F309" s="21">
        <v>1200</v>
      </c>
      <c r="G309" s="46">
        <f t="shared" si="5"/>
        <v>1200</v>
      </c>
    </row>
    <row r="310" spans="1:7" ht="30" x14ac:dyDescent="0.25">
      <c r="A310" s="21" t="s">
        <v>1353</v>
      </c>
      <c r="B310" s="21" t="s">
        <v>1354</v>
      </c>
      <c r="C310" s="21">
        <v>49</v>
      </c>
      <c r="D310" s="21" t="s">
        <v>34</v>
      </c>
      <c r="E310" s="21">
        <v>1</v>
      </c>
      <c r="F310" s="21">
        <v>49</v>
      </c>
      <c r="G310" s="46">
        <f t="shared" si="5"/>
        <v>49</v>
      </c>
    </row>
    <row r="311" spans="1:7" ht="45" x14ac:dyDescent="0.25">
      <c r="A311" s="21" t="s">
        <v>1355</v>
      </c>
      <c r="B311" s="21" t="s">
        <v>1356</v>
      </c>
      <c r="C311" s="21">
        <v>5</v>
      </c>
      <c r="D311" s="21" t="s">
        <v>34</v>
      </c>
      <c r="E311" s="21">
        <v>1</v>
      </c>
      <c r="F311" s="21">
        <v>5</v>
      </c>
      <c r="G311" s="46">
        <f t="shared" si="5"/>
        <v>5</v>
      </c>
    </row>
    <row r="312" spans="1:7" ht="45" x14ac:dyDescent="0.25">
      <c r="A312" s="21" t="s">
        <v>1357</v>
      </c>
      <c r="B312" s="21" t="s">
        <v>1358</v>
      </c>
      <c r="C312" s="21">
        <v>53</v>
      </c>
      <c r="D312" s="21" t="s">
        <v>34</v>
      </c>
      <c r="E312" s="21">
        <v>1</v>
      </c>
      <c r="F312" s="21"/>
      <c r="G312" s="46">
        <f t="shared" si="5"/>
        <v>53</v>
      </c>
    </row>
    <row r="313" spans="1:7" ht="45" x14ac:dyDescent="0.25">
      <c r="A313" s="21" t="s">
        <v>1359</v>
      </c>
      <c r="B313" s="21" t="s">
        <v>1360</v>
      </c>
      <c r="C313" s="21">
        <v>1</v>
      </c>
      <c r="D313" s="21" t="s">
        <v>34</v>
      </c>
      <c r="E313" s="21">
        <v>1</v>
      </c>
      <c r="F313" s="21">
        <v>1</v>
      </c>
      <c r="G313" s="46">
        <f t="shared" si="5"/>
        <v>1</v>
      </c>
    </row>
    <row r="314" spans="1:7" ht="45" x14ac:dyDescent="0.25">
      <c r="A314" s="21" t="s">
        <v>1361</v>
      </c>
      <c r="B314" s="21" t="s">
        <v>1362</v>
      </c>
      <c r="C314" s="21">
        <v>50</v>
      </c>
      <c r="D314" s="21" t="s">
        <v>34</v>
      </c>
      <c r="E314" s="21">
        <v>1</v>
      </c>
      <c r="F314" s="21">
        <v>165</v>
      </c>
      <c r="G314" s="46">
        <f t="shared" si="5"/>
        <v>50</v>
      </c>
    </row>
    <row r="315" spans="1:7" ht="60" x14ac:dyDescent="0.25">
      <c r="A315" s="21" t="s">
        <v>1363</v>
      </c>
      <c r="B315" s="21" t="s">
        <v>1364</v>
      </c>
      <c r="C315" s="21">
        <v>129</v>
      </c>
      <c r="D315" s="21" t="s">
        <v>34</v>
      </c>
      <c r="E315" s="21">
        <v>1</v>
      </c>
      <c r="F315" s="21">
        <v>129</v>
      </c>
      <c r="G315" s="46">
        <f t="shared" si="5"/>
        <v>129</v>
      </c>
    </row>
    <row r="316" spans="1:7" ht="60" x14ac:dyDescent="0.25">
      <c r="A316" s="21" t="s">
        <v>1365</v>
      </c>
      <c r="B316" s="21" t="s">
        <v>1366</v>
      </c>
      <c r="C316" s="21">
        <v>64</v>
      </c>
      <c r="D316" s="21" t="s">
        <v>34</v>
      </c>
      <c r="E316" s="21">
        <v>1</v>
      </c>
      <c r="F316" s="21">
        <v>64</v>
      </c>
      <c r="G316" s="46">
        <f t="shared" si="5"/>
        <v>64</v>
      </c>
    </row>
    <row r="317" spans="1:7" ht="30" x14ac:dyDescent="0.25">
      <c r="A317" t="s">
        <v>1568</v>
      </c>
      <c r="B317" s="21" t="s">
        <v>1569</v>
      </c>
      <c r="C317" s="21">
        <v>50</v>
      </c>
      <c r="D317" s="21" t="s">
        <v>34</v>
      </c>
      <c r="E317" s="21"/>
      <c r="F317" s="21"/>
      <c r="G317" s="46"/>
    </row>
    <row r="318" spans="1:7" ht="45" x14ac:dyDescent="0.25">
      <c r="A318" s="21" t="s">
        <v>1570</v>
      </c>
      <c r="B318" s="21" t="s">
        <v>1367</v>
      </c>
      <c r="C318" s="21">
        <v>48</v>
      </c>
      <c r="D318" s="21" t="s">
        <v>1571</v>
      </c>
      <c r="E318" s="21">
        <v>1</v>
      </c>
      <c r="F318" s="21"/>
      <c r="G318" s="46">
        <f t="shared" si="5"/>
        <v>48</v>
      </c>
    </row>
    <row r="319" spans="1:7" ht="30" x14ac:dyDescent="0.25">
      <c r="A319" s="21" t="s">
        <v>1572</v>
      </c>
      <c r="B319" s="21" t="s">
        <v>1573</v>
      </c>
      <c r="C319" s="21">
        <v>48</v>
      </c>
      <c r="D319" s="21" t="s">
        <v>34</v>
      </c>
      <c r="E319" s="21">
        <v>1</v>
      </c>
      <c r="F319" s="21"/>
      <c r="G319" s="46">
        <f t="shared" si="5"/>
        <v>48</v>
      </c>
    </row>
    <row r="320" spans="1:7" ht="60" x14ac:dyDescent="0.25">
      <c r="A320" s="21" t="s">
        <v>1369</v>
      </c>
      <c r="B320" s="21" t="s">
        <v>1370</v>
      </c>
      <c r="C320" s="21">
        <v>53</v>
      </c>
      <c r="D320" s="21" t="s">
        <v>34</v>
      </c>
      <c r="E320" s="21">
        <v>944</v>
      </c>
      <c r="F320" s="21">
        <v>47200</v>
      </c>
      <c r="G320" s="46">
        <f t="shared" si="5"/>
        <v>50032</v>
      </c>
    </row>
    <row r="321" spans="1:7" ht="45" x14ac:dyDescent="0.25">
      <c r="A321" s="21" t="s">
        <v>1574</v>
      </c>
      <c r="B321" s="21" t="s">
        <v>1575</v>
      </c>
      <c r="C321" s="21">
        <v>270</v>
      </c>
      <c r="D321" s="21" t="s">
        <v>34</v>
      </c>
      <c r="E321" s="21">
        <v>543.03</v>
      </c>
      <c r="F321" s="21"/>
      <c r="G321" s="46">
        <f t="shared" si="5"/>
        <v>146618.1</v>
      </c>
    </row>
    <row r="322" spans="1:7" ht="30" x14ac:dyDescent="0.25">
      <c r="A322" s="21" t="s">
        <v>1373</v>
      </c>
      <c r="B322" s="21" t="s">
        <v>1374</v>
      </c>
      <c r="C322" s="21">
        <v>39</v>
      </c>
      <c r="D322" s="21" t="s">
        <v>34</v>
      </c>
      <c r="E322" s="21">
        <v>1</v>
      </c>
      <c r="F322" s="21">
        <v>51</v>
      </c>
      <c r="G322" s="46">
        <f t="shared" si="5"/>
        <v>39</v>
      </c>
    </row>
    <row r="323" spans="1:7" ht="30" x14ac:dyDescent="0.25">
      <c r="A323" s="21" t="s">
        <v>1375</v>
      </c>
      <c r="B323" s="21" t="s">
        <v>1376</v>
      </c>
      <c r="C323" s="21">
        <v>20</v>
      </c>
      <c r="D323" s="21" t="s">
        <v>34</v>
      </c>
      <c r="E323" s="21">
        <v>1</v>
      </c>
      <c r="F323" s="21">
        <v>20</v>
      </c>
      <c r="G323" s="46">
        <f t="shared" si="5"/>
        <v>20</v>
      </c>
    </row>
    <row r="324" spans="1:7" ht="30" x14ac:dyDescent="0.25">
      <c r="A324" s="21" t="s">
        <v>1377</v>
      </c>
      <c r="B324" s="21" t="s">
        <v>1378</v>
      </c>
      <c r="C324" s="21">
        <v>38</v>
      </c>
      <c r="D324" s="21" t="s">
        <v>34</v>
      </c>
      <c r="E324" s="21">
        <v>1</v>
      </c>
      <c r="F324" s="21">
        <v>78</v>
      </c>
      <c r="G324" s="46">
        <f t="shared" si="5"/>
        <v>38</v>
      </c>
    </row>
    <row r="325" spans="1:7" ht="30" x14ac:dyDescent="0.25">
      <c r="A325" s="21" t="s">
        <v>1379</v>
      </c>
      <c r="B325" s="21" t="s">
        <v>1380</v>
      </c>
      <c r="C325" s="21">
        <v>3</v>
      </c>
      <c r="D325" s="21" t="s">
        <v>34</v>
      </c>
      <c r="E325" s="21">
        <v>1</v>
      </c>
      <c r="F325" s="21"/>
      <c r="G325" s="46">
        <f t="shared" si="5"/>
        <v>3</v>
      </c>
    </row>
    <row r="326" spans="1:7" ht="45" x14ac:dyDescent="0.25">
      <c r="A326" s="21" t="s">
        <v>1381</v>
      </c>
      <c r="B326" s="21" t="s">
        <v>1382</v>
      </c>
      <c r="C326" s="21">
        <v>236</v>
      </c>
      <c r="D326" s="21" t="s">
        <v>34</v>
      </c>
      <c r="E326" s="21">
        <v>1</v>
      </c>
      <c r="F326" s="21">
        <v>233</v>
      </c>
      <c r="G326" s="46">
        <f t="shared" si="5"/>
        <v>236</v>
      </c>
    </row>
    <row r="327" spans="1:7" ht="45" x14ac:dyDescent="0.25">
      <c r="A327" s="21" t="s">
        <v>1385</v>
      </c>
      <c r="B327" s="21" t="s">
        <v>1386</v>
      </c>
      <c r="C327" s="21">
        <v>12</v>
      </c>
      <c r="D327" s="21" t="s">
        <v>34</v>
      </c>
      <c r="E327" s="21">
        <v>1</v>
      </c>
      <c r="F327" s="21">
        <v>6</v>
      </c>
      <c r="G327" s="46">
        <f t="shared" si="5"/>
        <v>12</v>
      </c>
    </row>
    <row r="328" spans="1:7" ht="45" x14ac:dyDescent="0.25">
      <c r="A328" s="21" t="s">
        <v>1387</v>
      </c>
      <c r="B328" s="21" t="s">
        <v>1388</v>
      </c>
      <c r="C328" s="21">
        <v>80</v>
      </c>
      <c r="D328" s="21" t="s">
        <v>34</v>
      </c>
      <c r="E328" s="21">
        <v>1</v>
      </c>
      <c r="F328" s="21">
        <v>186</v>
      </c>
      <c r="G328" s="46">
        <f t="shared" si="5"/>
        <v>80</v>
      </c>
    </row>
    <row r="329" spans="1:7" ht="45" x14ac:dyDescent="0.25">
      <c r="A329" s="21" t="s">
        <v>1389</v>
      </c>
      <c r="B329" s="21" t="s">
        <v>1390</v>
      </c>
      <c r="C329" s="21">
        <v>393</v>
      </c>
      <c r="D329" s="21" t="s">
        <v>34</v>
      </c>
      <c r="E329" s="21">
        <v>1</v>
      </c>
      <c r="F329" s="21">
        <v>301</v>
      </c>
      <c r="G329" s="46">
        <f t="shared" si="5"/>
        <v>393</v>
      </c>
    </row>
    <row r="330" spans="1:7" ht="45" x14ac:dyDescent="0.25">
      <c r="A330" s="21" t="s">
        <v>1391</v>
      </c>
      <c r="B330" s="21" t="s">
        <v>1392</v>
      </c>
      <c r="C330" s="21">
        <v>107</v>
      </c>
      <c r="D330" s="21" t="s">
        <v>34</v>
      </c>
      <c r="E330" s="21">
        <v>1</v>
      </c>
      <c r="F330" s="21">
        <v>268</v>
      </c>
      <c r="G330" s="46">
        <f t="shared" si="5"/>
        <v>107</v>
      </c>
    </row>
    <row r="331" spans="1:7" ht="45" x14ac:dyDescent="0.25">
      <c r="A331" s="21" t="s">
        <v>1393</v>
      </c>
      <c r="B331" s="21" t="s">
        <v>1394</v>
      </c>
      <c r="C331" s="21">
        <v>378</v>
      </c>
      <c r="D331" s="21" t="s">
        <v>34</v>
      </c>
      <c r="E331" s="21">
        <v>1</v>
      </c>
      <c r="F331" s="21">
        <v>738</v>
      </c>
      <c r="G331" s="46">
        <f t="shared" si="5"/>
        <v>378</v>
      </c>
    </row>
    <row r="332" spans="1:7" ht="75" x14ac:dyDescent="0.25">
      <c r="A332" s="21"/>
      <c r="B332" s="21" t="s">
        <v>1395</v>
      </c>
      <c r="C332" s="21">
        <v>18</v>
      </c>
      <c r="D332" s="21" t="s">
        <v>34</v>
      </c>
      <c r="E332" s="21">
        <v>1</v>
      </c>
      <c r="F332" s="21"/>
      <c r="G332" s="47">
        <f t="shared" si="5"/>
        <v>18</v>
      </c>
    </row>
    <row r="333" spans="1:7" ht="30" x14ac:dyDescent="0.25">
      <c r="A333" s="21"/>
      <c r="B333" s="21" t="s">
        <v>1396</v>
      </c>
      <c r="C333" s="21">
        <v>3</v>
      </c>
      <c r="D333" s="21" t="s">
        <v>1397</v>
      </c>
      <c r="E333" s="21">
        <v>1</v>
      </c>
      <c r="F333" s="21"/>
      <c r="G333" s="47">
        <f t="shared" si="5"/>
        <v>3</v>
      </c>
    </row>
    <row r="334" spans="1:7" ht="30" x14ac:dyDescent="0.25">
      <c r="A334" s="21"/>
      <c r="B334" s="21" t="s">
        <v>1398</v>
      </c>
      <c r="C334" s="21">
        <v>38</v>
      </c>
      <c r="D334" s="21" t="s">
        <v>34</v>
      </c>
      <c r="E334" s="21">
        <v>1</v>
      </c>
      <c r="F334" s="21"/>
      <c r="G334" s="46">
        <f t="shared" si="5"/>
        <v>38</v>
      </c>
    </row>
    <row r="335" spans="1:7" ht="30" x14ac:dyDescent="0.25">
      <c r="A335" s="21"/>
      <c r="B335" s="21" t="s">
        <v>1399</v>
      </c>
      <c r="C335" s="21">
        <v>10</v>
      </c>
      <c r="D335" s="21" t="s">
        <v>34</v>
      </c>
      <c r="E335" s="21">
        <v>1</v>
      </c>
      <c r="F335" s="21"/>
      <c r="G335" s="46">
        <f t="shared" si="5"/>
        <v>10</v>
      </c>
    </row>
    <row r="336" spans="1:7" ht="30" x14ac:dyDescent="0.25">
      <c r="A336" s="21"/>
      <c r="B336" s="21" t="s">
        <v>1400</v>
      </c>
      <c r="C336" s="21">
        <v>15</v>
      </c>
      <c r="D336" s="21" t="s">
        <v>34</v>
      </c>
      <c r="E336" s="21">
        <v>1</v>
      </c>
      <c r="F336" s="21"/>
      <c r="G336" s="46">
        <f t="shared" si="5"/>
        <v>15</v>
      </c>
    </row>
    <row r="337" spans="1:7" ht="30" x14ac:dyDescent="0.25">
      <c r="A337" s="21" t="s">
        <v>457</v>
      </c>
      <c r="B337" s="21" t="s">
        <v>458</v>
      </c>
      <c r="C337" s="21">
        <v>225</v>
      </c>
      <c r="D337" s="21" t="s">
        <v>34</v>
      </c>
      <c r="E337" s="21">
        <v>225</v>
      </c>
      <c r="F337" s="21">
        <v>22950</v>
      </c>
      <c r="G337" s="46">
        <f t="shared" si="5"/>
        <v>50625</v>
      </c>
    </row>
    <row r="338" spans="1:7" ht="45" x14ac:dyDescent="0.25">
      <c r="A338" s="21" t="s">
        <v>1401</v>
      </c>
      <c r="B338" s="21" t="s">
        <v>1402</v>
      </c>
      <c r="C338" s="21">
        <v>18</v>
      </c>
      <c r="D338" s="21" t="s">
        <v>34</v>
      </c>
      <c r="E338" s="21">
        <v>1</v>
      </c>
      <c r="F338" s="21">
        <v>31</v>
      </c>
      <c r="G338" s="46">
        <f t="shared" si="5"/>
        <v>18</v>
      </c>
    </row>
    <row r="339" spans="1:7" ht="45" x14ac:dyDescent="0.25">
      <c r="A339" s="21" t="s">
        <v>1403</v>
      </c>
      <c r="B339" s="21" t="s">
        <v>1404</v>
      </c>
      <c r="C339" s="21">
        <v>15</v>
      </c>
      <c r="D339" s="21" t="s">
        <v>34</v>
      </c>
      <c r="E339" s="21">
        <v>1</v>
      </c>
      <c r="F339" s="21">
        <v>6</v>
      </c>
      <c r="G339" s="46">
        <f t="shared" si="5"/>
        <v>15</v>
      </c>
    </row>
    <row r="340" spans="1:7" ht="45" x14ac:dyDescent="0.25">
      <c r="A340" s="21" t="s">
        <v>1405</v>
      </c>
      <c r="B340" s="21" t="s">
        <v>1406</v>
      </c>
      <c r="C340" s="21">
        <v>2</v>
      </c>
      <c r="D340" s="21" t="s">
        <v>34</v>
      </c>
      <c r="E340" s="21">
        <v>1</v>
      </c>
      <c r="F340" s="21">
        <v>20</v>
      </c>
      <c r="G340" s="46">
        <f t="shared" si="5"/>
        <v>2</v>
      </c>
    </row>
    <row r="341" spans="1:7" ht="45" x14ac:dyDescent="0.25">
      <c r="A341" s="21" t="s">
        <v>1407</v>
      </c>
      <c r="B341" s="21" t="s">
        <v>1408</v>
      </c>
      <c r="C341" s="21">
        <v>146</v>
      </c>
      <c r="D341" s="21" t="s">
        <v>34</v>
      </c>
      <c r="E341" s="21">
        <v>1</v>
      </c>
      <c r="F341" s="21">
        <v>186</v>
      </c>
      <c r="G341" s="46">
        <f t="shared" si="5"/>
        <v>146</v>
      </c>
    </row>
    <row r="342" spans="1:7" ht="45" x14ac:dyDescent="0.25">
      <c r="A342" s="21" t="s">
        <v>1409</v>
      </c>
      <c r="B342" s="21" t="s">
        <v>1410</v>
      </c>
      <c r="C342" s="21">
        <v>24</v>
      </c>
      <c r="D342" s="21" t="s">
        <v>34</v>
      </c>
      <c r="E342" s="21">
        <v>1</v>
      </c>
      <c r="F342" s="21">
        <v>31</v>
      </c>
      <c r="G342" s="46">
        <f t="shared" si="5"/>
        <v>24</v>
      </c>
    </row>
    <row r="343" spans="1:7" ht="45" x14ac:dyDescent="0.25">
      <c r="A343" s="21" t="s">
        <v>1576</v>
      </c>
      <c r="B343" s="21" t="s">
        <v>1577</v>
      </c>
      <c r="C343" s="21">
        <v>10</v>
      </c>
      <c r="D343" s="21" t="s">
        <v>34</v>
      </c>
      <c r="E343" s="21">
        <v>1</v>
      </c>
      <c r="F343" s="21"/>
      <c r="G343" s="46">
        <f t="shared" si="5"/>
        <v>10</v>
      </c>
    </row>
    <row r="344" spans="1:7" ht="45" x14ac:dyDescent="0.25">
      <c r="A344" s="21" t="s">
        <v>1578</v>
      </c>
      <c r="B344" s="21" t="s">
        <v>1579</v>
      </c>
      <c r="C344" s="21">
        <v>10</v>
      </c>
      <c r="D344" s="21" t="s">
        <v>34</v>
      </c>
      <c r="E344" s="21">
        <v>1</v>
      </c>
      <c r="F344" s="21"/>
      <c r="G344" s="46">
        <f t="shared" si="5"/>
        <v>10</v>
      </c>
    </row>
    <row r="345" spans="1:7" ht="45" x14ac:dyDescent="0.25">
      <c r="A345" s="21" t="s">
        <v>1580</v>
      </c>
      <c r="B345" s="21" t="s">
        <v>1581</v>
      </c>
      <c r="C345" s="21">
        <v>10</v>
      </c>
      <c r="D345" s="21" t="s">
        <v>34</v>
      </c>
      <c r="E345" s="21">
        <v>1</v>
      </c>
      <c r="F345" s="21"/>
      <c r="G345" s="46">
        <f t="shared" si="5"/>
        <v>10</v>
      </c>
    </row>
    <row r="346" spans="1:7" ht="45" x14ac:dyDescent="0.25">
      <c r="A346" s="21" t="s">
        <v>1582</v>
      </c>
      <c r="B346" s="21" t="s">
        <v>1583</v>
      </c>
      <c r="C346" s="21">
        <v>5</v>
      </c>
      <c r="D346" s="21" t="s">
        <v>34</v>
      </c>
      <c r="E346" s="21">
        <v>1</v>
      </c>
      <c r="F346" s="21"/>
      <c r="G346" s="46">
        <f t="shared" si="5"/>
        <v>5</v>
      </c>
    </row>
    <row r="347" spans="1:7" ht="45" x14ac:dyDescent="0.25">
      <c r="A347" s="21" t="s">
        <v>1584</v>
      </c>
      <c r="B347" s="21" t="s">
        <v>1585</v>
      </c>
      <c r="C347" s="21">
        <v>5</v>
      </c>
      <c r="D347" s="21" t="s">
        <v>34</v>
      </c>
      <c r="E347" s="21">
        <v>1</v>
      </c>
      <c r="F347" s="21"/>
      <c r="G347" s="46">
        <f t="shared" si="5"/>
        <v>5</v>
      </c>
    </row>
    <row r="348" spans="1:7" ht="45" x14ac:dyDescent="0.25">
      <c r="A348" s="21" t="s">
        <v>1586</v>
      </c>
      <c r="B348" s="21" t="s">
        <v>1587</v>
      </c>
      <c r="C348" s="21">
        <v>10</v>
      </c>
      <c r="D348" s="21" t="s">
        <v>34</v>
      </c>
      <c r="E348" s="21">
        <v>1</v>
      </c>
      <c r="F348" s="21"/>
      <c r="G348" s="46">
        <f t="shared" si="5"/>
        <v>10</v>
      </c>
    </row>
    <row r="349" spans="1:7" ht="45" x14ac:dyDescent="0.25">
      <c r="A349" s="21" t="s">
        <v>1588</v>
      </c>
      <c r="B349" s="21" t="s">
        <v>1589</v>
      </c>
      <c r="C349" s="21">
        <v>25</v>
      </c>
      <c r="D349" s="21" t="s">
        <v>34</v>
      </c>
      <c r="E349" s="21">
        <v>1</v>
      </c>
      <c r="F349" s="21"/>
      <c r="G349" s="46">
        <f t="shared" si="5"/>
        <v>25</v>
      </c>
    </row>
    <row r="350" spans="1:7" ht="90" x14ac:dyDescent="0.25">
      <c r="A350" s="21" t="s">
        <v>1590</v>
      </c>
      <c r="B350" s="21" t="s">
        <v>1591</v>
      </c>
      <c r="C350" s="21">
        <v>593</v>
      </c>
      <c r="D350" s="21" t="s">
        <v>34</v>
      </c>
      <c r="E350" s="21">
        <v>800.63</v>
      </c>
      <c r="F350" s="21"/>
      <c r="G350" s="46">
        <f t="shared" si="5"/>
        <v>474773.59</v>
      </c>
    </row>
    <row r="351" spans="1:7" ht="45" x14ac:dyDescent="0.25">
      <c r="A351" s="21" t="s">
        <v>1411</v>
      </c>
      <c r="B351" s="21" t="s">
        <v>1412</v>
      </c>
      <c r="C351" s="21">
        <v>48</v>
      </c>
      <c r="D351" s="21" t="s">
        <v>34</v>
      </c>
      <c r="E351" s="21">
        <v>1</v>
      </c>
      <c r="F351" s="21">
        <v>81</v>
      </c>
      <c r="G351" s="46">
        <f t="shared" si="5"/>
        <v>48</v>
      </c>
    </row>
    <row r="352" spans="1:7" ht="45" x14ac:dyDescent="0.25">
      <c r="A352" s="21" t="s">
        <v>1413</v>
      </c>
      <c r="B352" s="21" t="s">
        <v>1414</v>
      </c>
      <c r="C352" s="21">
        <v>12</v>
      </c>
      <c r="D352" s="21" t="s">
        <v>34</v>
      </c>
      <c r="E352" s="21">
        <v>1</v>
      </c>
      <c r="F352" s="21">
        <v>72</v>
      </c>
      <c r="G352" s="46">
        <f t="shared" si="5"/>
        <v>12</v>
      </c>
    </row>
    <row r="353" spans="1:7" ht="45" x14ac:dyDescent="0.25">
      <c r="A353" s="21" t="s">
        <v>1415</v>
      </c>
      <c r="B353" s="21" t="s">
        <v>1416</v>
      </c>
      <c r="C353" s="21">
        <v>1</v>
      </c>
      <c r="D353" s="21" t="s">
        <v>34</v>
      </c>
      <c r="E353" s="21">
        <v>1</v>
      </c>
      <c r="F353" s="21">
        <v>4</v>
      </c>
      <c r="G353" s="46">
        <f t="shared" si="5"/>
        <v>1</v>
      </c>
    </row>
    <row r="354" spans="1:7" ht="45" x14ac:dyDescent="0.25">
      <c r="A354" s="21" t="s">
        <v>1417</v>
      </c>
      <c r="B354" s="21" t="s">
        <v>1418</v>
      </c>
      <c r="C354" s="21">
        <v>7</v>
      </c>
      <c r="D354" s="21" t="s">
        <v>34</v>
      </c>
      <c r="E354" s="21">
        <v>1</v>
      </c>
      <c r="F354" s="21">
        <v>17</v>
      </c>
      <c r="G354" s="46">
        <f t="shared" si="5"/>
        <v>7</v>
      </c>
    </row>
    <row r="355" spans="1:7" ht="45" x14ac:dyDescent="0.25">
      <c r="A355" s="21" t="s">
        <v>1419</v>
      </c>
      <c r="B355" s="21" t="s">
        <v>1420</v>
      </c>
      <c r="C355" s="21">
        <v>5</v>
      </c>
      <c r="D355" s="21" t="s">
        <v>34</v>
      </c>
      <c r="E355" s="21">
        <v>1</v>
      </c>
      <c r="F355" s="21">
        <v>7</v>
      </c>
      <c r="G355" s="46">
        <f t="shared" ref="G355:G418" si="6">C355*E355</f>
        <v>5</v>
      </c>
    </row>
    <row r="356" spans="1:7" ht="45" x14ac:dyDescent="0.25">
      <c r="A356" s="21" t="s">
        <v>1421</v>
      </c>
      <c r="B356" s="21" t="s">
        <v>1422</v>
      </c>
      <c r="C356" s="21">
        <v>4</v>
      </c>
      <c r="D356" s="21" t="s">
        <v>34</v>
      </c>
      <c r="E356" s="21">
        <v>1</v>
      </c>
      <c r="F356" s="21">
        <v>30</v>
      </c>
      <c r="G356" s="46">
        <f t="shared" si="6"/>
        <v>4</v>
      </c>
    </row>
    <row r="357" spans="1:7" ht="45" x14ac:dyDescent="0.25">
      <c r="A357" s="21" t="s">
        <v>1423</v>
      </c>
      <c r="B357" s="21" t="s">
        <v>1424</v>
      </c>
      <c r="C357" s="21">
        <v>12</v>
      </c>
      <c r="D357" s="21" t="s">
        <v>34</v>
      </c>
      <c r="E357" s="21">
        <v>1</v>
      </c>
      <c r="F357" s="21">
        <v>15</v>
      </c>
      <c r="G357" s="46">
        <f t="shared" si="6"/>
        <v>12</v>
      </c>
    </row>
    <row r="358" spans="1:7" ht="45" x14ac:dyDescent="0.25">
      <c r="A358" s="21" t="s">
        <v>1425</v>
      </c>
      <c r="B358" s="21" t="s">
        <v>1426</v>
      </c>
      <c r="C358" s="21">
        <v>2</v>
      </c>
      <c r="D358" s="21" t="s">
        <v>34</v>
      </c>
      <c r="E358" s="21">
        <v>1</v>
      </c>
      <c r="F358" s="21">
        <v>13</v>
      </c>
      <c r="G358" s="46">
        <f t="shared" si="6"/>
        <v>2</v>
      </c>
    </row>
    <row r="359" spans="1:7" ht="45" x14ac:dyDescent="0.25">
      <c r="A359" s="21" t="s">
        <v>1427</v>
      </c>
      <c r="B359" s="21" t="s">
        <v>1428</v>
      </c>
      <c r="C359" s="21">
        <v>27</v>
      </c>
      <c r="D359" s="21" t="s">
        <v>34</v>
      </c>
      <c r="E359" s="21">
        <v>1</v>
      </c>
      <c r="F359" s="21">
        <v>52</v>
      </c>
      <c r="G359" s="46">
        <f t="shared" si="6"/>
        <v>27</v>
      </c>
    </row>
    <row r="360" spans="1:7" ht="45" x14ac:dyDescent="0.25">
      <c r="A360" s="21" t="s">
        <v>1429</v>
      </c>
      <c r="B360" s="21" t="s">
        <v>1430</v>
      </c>
      <c r="C360" s="21">
        <v>10</v>
      </c>
      <c r="D360" s="21" t="s">
        <v>34</v>
      </c>
      <c r="E360" s="21">
        <v>1</v>
      </c>
      <c r="F360" s="21">
        <v>22</v>
      </c>
      <c r="G360" s="46">
        <f t="shared" si="6"/>
        <v>10</v>
      </c>
    </row>
    <row r="361" spans="1:7" ht="45" x14ac:dyDescent="0.25">
      <c r="A361" s="21" t="s">
        <v>1431</v>
      </c>
      <c r="B361" s="21" t="s">
        <v>1432</v>
      </c>
      <c r="C361" s="21">
        <v>9</v>
      </c>
      <c r="D361" s="21" t="s">
        <v>34</v>
      </c>
      <c r="E361" s="21">
        <v>1</v>
      </c>
      <c r="F361" s="21">
        <v>50</v>
      </c>
      <c r="G361" s="46">
        <f t="shared" si="6"/>
        <v>9</v>
      </c>
    </row>
    <row r="362" spans="1:7" ht="60" x14ac:dyDescent="0.25">
      <c r="A362" s="21" t="s">
        <v>1433</v>
      </c>
      <c r="B362" s="21" t="s">
        <v>1434</v>
      </c>
      <c r="C362" s="21">
        <v>38</v>
      </c>
      <c r="D362" s="21" t="s">
        <v>34</v>
      </c>
      <c r="E362" s="21">
        <v>1</v>
      </c>
      <c r="F362" s="21">
        <v>38</v>
      </c>
      <c r="G362" s="46">
        <f t="shared" si="6"/>
        <v>38</v>
      </c>
    </row>
    <row r="363" spans="1:7" ht="75" x14ac:dyDescent="0.25">
      <c r="A363" s="21" t="s">
        <v>1435</v>
      </c>
      <c r="B363" s="21" t="s">
        <v>1436</v>
      </c>
      <c r="C363" s="21">
        <v>40</v>
      </c>
      <c r="D363" s="21" t="s">
        <v>34</v>
      </c>
      <c r="E363" s="21">
        <v>1</v>
      </c>
      <c r="F363" s="21">
        <v>40</v>
      </c>
      <c r="G363" s="46">
        <f t="shared" si="6"/>
        <v>40</v>
      </c>
    </row>
    <row r="364" spans="1:7" ht="60" x14ac:dyDescent="0.25">
      <c r="A364" s="21" t="s">
        <v>1437</v>
      </c>
      <c r="B364" s="21" t="s">
        <v>1438</v>
      </c>
      <c r="C364" s="21">
        <v>284</v>
      </c>
      <c r="D364" s="21" t="s">
        <v>34</v>
      </c>
      <c r="E364" s="21">
        <v>89.99</v>
      </c>
      <c r="F364" s="21">
        <v>36809.4274</v>
      </c>
      <c r="G364" s="46">
        <f t="shared" si="6"/>
        <v>25557.16</v>
      </c>
    </row>
    <row r="365" spans="1:7" ht="30" x14ac:dyDescent="0.25">
      <c r="A365" s="21" t="s">
        <v>1592</v>
      </c>
      <c r="B365" s="21" t="s">
        <v>1593</v>
      </c>
      <c r="C365" s="21">
        <v>500</v>
      </c>
      <c r="D365" s="21" t="s">
        <v>34</v>
      </c>
      <c r="E365" s="21">
        <v>1</v>
      </c>
      <c r="F365" s="21"/>
      <c r="G365" s="46">
        <f t="shared" si="6"/>
        <v>500</v>
      </c>
    </row>
    <row r="366" spans="1:7" ht="60" x14ac:dyDescent="0.25">
      <c r="A366" s="21"/>
      <c r="B366" s="21" t="s">
        <v>1439</v>
      </c>
      <c r="C366" s="21">
        <v>144</v>
      </c>
      <c r="D366" s="21" t="s">
        <v>34</v>
      </c>
      <c r="E366" s="21">
        <v>1</v>
      </c>
      <c r="F366" s="21"/>
      <c r="G366" s="46">
        <f t="shared" si="6"/>
        <v>144</v>
      </c>
    </row>
    <row r="367" spans="1:7" ht="60" x14ac:dyDescent="0.25">
      <c r="A367" s="21" t="s">
        <v>1441</v>
      </c>
      <c r="B367" s="21" t="s">
        <v>1442</v>
      </c>
      <c r="C367" s="21">
        <v>5</v>
      </c>
      <c r="D367" s="21" t="s">
        <v>34</v>
      </c>
      <c r="E367" s="21">
        <v>1</v>
      </c>
      <c r="F367" s="21">
        <v>78</v>
      </c>
      <c r="G367" s="46">
        <f t="shared" si="6"/>
        <v>5</v>
      </c>
    </row>
    <row r="368" spans="1:7" ht="75" x14ac:dyDescent="0.25">
      <c r="A368" s="21" t="s">
        <v>1443</v>
      </c>
      <c r="B368" s="21" t="s">
        <v>1444</v>
      </c>
      <c r="C368" s="21">
        <v>5</v>
      </c>
      <c r="D368" s="21" t="s">
        <v>34</v>
      </c>
      <c r="E368" s="21">
        <v>1</v>
      </c>
      <c r="F368" s="21">
        <v>68</v>
      </c>
      <c r="G368" s="46">
        <f t="shared" si="6"/>
        <v>5</v>
      </c>
    </row>
    <row r="369" spans="1:7" ht="75" x14ac:dyDescent="0.25">
      <c r="A369" s="21" t="s">
        <v>1447</v>
      </c>
      <c r="B369" s="21" t="s">
        <v>1448</v>
      </c>
      <c r="C369" s="21">
        <v>16</v>
      </c>
      <c r="D369" s="21" t="s">
        <v>34</v>
      </c>
      <c r="E369" s="21">
        <v>1</v>
      </c>
      <c r="F369" s="21">
        <v>16</v>
      </c>
      <c r="G369" s="46">
        <f t="shared" si="6"/>
        <v>16</v>
      </c>
    </row>
    <row r="370" spans="1:7" ht="75" x14ac:dyDescent="0.25">
      <c r="A370" s="21" t="s">
        <v>1449</v>
      </c>
      <c r="B370" s="21" t="s">
        <v>1450</v>
      </c>
      <c r="C370" s="21">
        <v>99</v>
      </c>
      <c r="D370" s="21" t="s">
        <v>34</v>
      </c>
      <c r="E370" s="21">
        <v>1</v>
      </c>
      <c r="F370" s="21">
        <v>93</v>
      </c>
      <c r="G370" s="46">
        <f t="shared" si="6"/>
        <v>99</v>
      </c>
    </row>
    <row r="371" spans="1:7" ht="60" x14ac:dyDescent="0.25">
      <c r="A371" s="21" t="s">
        <v>1451</v>
      </c>
      <c r="B371" s="21" t="s">
        <v>1452</v>
      </c>
      <c r="C371" s="21">
        <v>208</v>
      </c>
      <c r="D371" s="21" t="s">
        <v>34</v>
      </c>
      <c r="E371" s="21">
        <v>529</v>
      </c>
      <c r="F371" s="21">
        <v>110032</v>
      </c>
      <c r="G371" s="46">
        <f t="shared" si="6"/>
        <v>110032</v>
      </c>
    </row>
    <row r="372" spans="1:7" ht="60" x14ac:dyDescent="0.25">
      <c r="A372" s="21" t="s">
        <v>1453</v>
      </c>
      <c r="B372" s="21" t="s">
        <v>1454</v>
      </c>
      <c r="C372" s="21">
        <v>159</v>
      </c>
      <c r="D372" s="21" t="s">
        <v>34</v>
      </c>
      <c r="E372" s="21">
        <v>529</v>
      </c>
      <c r="F372" s="21">
        <v>84111</v>
      </c>
      <c r="G372" s="46">
        <f t="shared" si="6"/>
        <v>84111</v>
      </c>
    </row>
    <row r="373" spans="1:7" ht="60" x14ac:dyDescent="0.25">
      <c r="A373" s="21" t="s">
        <v>1455</v>
      </c>
      <c r="B373" s="21" t="s">
        <v>1456</v>
      </c>
      <c r="C373" s="21">
        <v>94</v>
      </c>
      <c r="D373" s="21" t="s">
        <v>34</v>
      </c>
      <c r="E373" s="21">
        <v>529</v>
      </c>
      <c r="F373" s="21">
        <v>49726</v>
      </c>
      <c r="G373" s="46">
        <f t="shared" si="6"/>
        <v>49726</v>
      </c>
    </row>
    <row r="374" spans="1:7" ht="60" x14ac:dyDescent="0.25">
      <c r="A374" s="21" t="s">
        <v>1457</v>
      </c>
      <c r="B374" s="21" t="s">
        <v>1458</v>
      </c>
      <c r="C374" s="21">
        <v>9</v>
      </c>
      <c r="D374" s="21" t="s">
        <v>34</v>
      </c>
      <c r="E374" s="21">
        <v>529</v>
      </c>
      <c r="F374" s="21">
        <v>4761</v>
      </c>
      <c r="G374" s="46">
        <f t="shared" si="6"/>
        <v>4761</v>
      </c>
    </row>
    <row r="375" spans="1:7" ht="60" x14ac:dyDescent="0.25">
      <c r="A375" s="21" t="s">
        <v>1459</v>
      </c>
      <c r="B375" s="21" t="s">
        <v>1460</v>
      </c>
      <c r="C375" s="21">
        <v>27</v>
      </c>
      <c r="D375" s="21" t="s">
        <v>34</v>
      </c>
      <c r="E375" s="21">
        <v>1</v>
      </c>
      <c r="F375" s="21">
        <v>111</v>
      </c>
      <c r="G375" s="46">
        <f t="shared" si="6"/>
        <v>27</v>
      </c>
    </row>
    <row r="376" spans="1:7" ht="60" x14ac:dyDescent="0.25">
      <c r="A376" s="21" t="s">
        <v>1461</v>
      </c>
      <c r="B376" s="21" t="s">
        <v>1462</v>
      </c>
      <c r="C376" s="21">
        <v>23</v>
      </c>
      <c r="D376" s="21" t="s">
        <v>34</v>
      </c>
      <c r="E376" s="21">
        <v>1</v>
      </c>
      <c r="F376" s="21">
        <v>45</v>
      </c>
      <c r="G376" s="46">
        <f t="shared" si="6"/>
        <v>23</v>
      </c>
    </row>
    <row r="377" spans="1:7" ht="60" x14ac:dyDescent="0.25">
      <c r="A377" s="21" t="s">
        <v>1463</v>
      </c>
      <c r="B377" s="21" t="s">
        <v>1464</v>
      </c>
      <c r="C377" s="21">
        <v>26</v>
      </c>
      <c r="D377" s="21" t="s">
        <v>34</v>
      </c>
      <c r="E377" s="21">
        <v>1</v>
      </c>
      <c r="F377" s="21">
        <v>13</v>
      </c>
      <c r="G377" s="46">
        <f t="shared" si="6"/>
        <v>26</v>
      </c>
    </row>
    <row r="378" spans="1:7" ht="45" x14ac:dyDescent="0.25">
      <c r="A378" s="21" t="s">
        <v>1465</v>
      </c>
      <c r="B378" s="21" t="s">
        <v>1466</v>
      </c>
      <c r="C378" s="21">
        <v>11</v>
      </c>
      <c r="D378" s="21" t="s">
        <v>34</v>
      </c>
      <c r="E378" s="21">
        <v>1</v>
      </c>
      <c r="F378" s="21">
        <v>11</v>
      </c>
      <c r="G378" s="46">
        <f t="shared" si="6"/>
        <v>11</v>
      </c>
    </row>
    <row r="379" spans="1:7" ht="45" x14ac:dyDescent="0.25">
      <c r="A379" s="21" t="s">
        <v>1467</v>
      </c>
      <c r="B379" s="21" t="s">
        <v>1468</v>
      </c>
      <c r="C379" s="21">
        <v>2</v>
      </c>
      <c r="D379" s="21" t="s">
        <v>34</v>
      </c>
      <c r="E379" s="21">
        <v>1</v>
      </c>
      <c r="F379" s="21">
        <v>4</v>
      </c>
      <c r="G379" s="46">
        <f t="shared" si="6"/>
        <v>2</v>
      </c>
    </row>
    <row r="380" spans="1:7" ht="45" x14ac:dyDescent="0.25">
      <c r="A380" s="21" t="s">
        <v>1469</v>
      </c>
      <c r="B380" s="21" t="s">
        <v>1470</v>
      </c>
      <c r="C380" s="21">
        <v>14</v>
      </c>
      <c r="D380" s="21" t="s">
        <v>34</v>
      </c>
      <c r="E380" s="21">
        <v>1</v>
      </c>
      <c r="F380" s="21">
        <v>20</v>
      </c>
      <c r="G380" s="46">
        <f t="shared" si="6"/>
        <v>14</v>
      </c>
    </row>
    <row r="381" spans="1:7" ht="45" x14ac:dyDescent="0.25">
      <c r="A381" s="21" t="s">
        <v>1471</v>
      </c>
      <c r="B381" s="21" t="s">
        <v>1472</v>
      </c>
      <c r="C381" s="21">
        <v>22</v>
      </c>
      <c r="D381" s="21" t="s">
        <v>34</v>
      </c>
      <c r="E381" s="21">
        <v>1</v>
      </c>
      <c r="F381" s="21">
        <v>59</v>
      </c>
      <c r="G381" s="46">
        <f t="shared" si="6"/>
        <v>22</v>
      </c>
    </row>
    <row r="382" spans="1:7" ht="45" x14ac:dyDescent="0.25">
      <c r="A382" s="21" t="s">
        <v>1473</v>
      </c>
      <c r="B382" s="21" t="s">
        <v>1474</v>
      </c>
      <c r="C382" s="21">
        <v>3</v>
      </c>
      <c r="D382" s="21" t="s">
        <v>34</v>
      </c>
      <c r="E382" s="21">
        <v>1</v>
      </c>
      <c r="F382" s="21">
        <v>21</v>
      </c>
      <c r="G382" s="46">
        <f t="shared" si="6"/>
        <v>3</v>
      </c>
    </row>
    <row r="383" spans="1:7" ht="60" x14ac:dyDescent="0.25">
      <c r="A383" s="21" t="s">
        <v>1475</v>
      </c>
      <c r="B383" s="21" t="s">
        <v>1476</v>
      </c>
      <c r="C383" s="21">
        <v>1</v>
      </c>
      <c r="D383" s="21" t="s">
        <v>34</v>
      </c>
      <c r="E383" s="21">
        <v>1</v>
      </c>
      <c r="F383" s="21">
        <v>2</v>
      </c>
      <c r="G383" s="46">
        <f t="shared" si="6"/>
        <v>1</v>
      </c>
    </row>
    <row r="384" spans="1:7" ht="45" x14ac:dyDescent="0.25">
      <c r="A384" s="21" t="s">
        <v>1477</v>
      </c>
      <c r="B384" s="21" t="s">
        <v>1478</v>
      </c>
      <c r="C384" s="21">
        <v>1</v>
      </c>
      <c r="D384" s="21" t="s">
        <v>34</v>
      </c>
      <c r="E384" s="21">
        <v>1</v>
      </c>
      <c r="F384" s="21">
        <v>3</v>
      </c>
      <c r="G384" s="46">
        <f t="shared" si="6"/>
        <v>1</v>
      </c>
    </row>
    <row r="385" spans="1:7" ht="45" x14ac:dyDescent="0.25">
      <c r="A385" s="21" t="s">
        <v>1479</v>
      </c>
      <c r="B385" s="21" t="s">
        <v>1480</v>
      </c>
      <c r="C385" s="21">
        <v>1</v>
      </c>
      <c r="D385" s="21" t="s">
        <v>34</v>
      </c>
      <c r="E385" s="21">
        <v>1</v>
      </c>
      <c r="F385" s="21">
        <v>3</v>
      </c>
      <c r="G385" s="46">
        <f t="shared" si="6"/>
        <v>1</v>
      </c>
    </row>
    <row r="386" spans="1:7" ht="45" x14ac:dyDescent="0.25">
      <c r="A386" s="21" t="s">
        <v>1481</v>
      </c>
      <c r="B386" s="21" t="s">
        <v>1482</v>
      </c>
      <c r="C386" s="21">
        <v>1</v>
      </c>
      <c r="D386" s="21" t="s">
        <v>34</v>
      </c>
      <c r="E386" s="21">
        <v>1</v>
      </c>
      <c r="F386" s="21">
        <v>2</v>
      </c>
      <c r="G386" s="46">
        <f t="shared" si="6"/>
        <v>1</v>
      </c>
    </row>
    <row r="387" spans="1:7" ht="45" x14ac:dyDescent="0.25">
      <c r="A387" s="21" t="s">
        <v>1483</v>
      </c>
      <c r="B387" s="21" t="s">
        <v>1484</v>
      </c>
      <c r="C387" s="21">
        <v>16</v>
      </c>
      <c r="D387" s="21" t="s">
        <v>34</v>
      </c>
      <c r="E387" s="21">
        <v>1</v>
      </c>
      <c r="F387" s="21">
        <v>15</v>
      </c>
      <c r="G387" s="46">
        <f t="shared" si="6"/>
        <v>16</v>
      </c>
    </row>
    <row r="388" spans="1:7" ht="45" x14ac:dyDescent="0.25">
      <c r="A388" s="21" t="s">
        <v>1485</v>
      </c>
      <c r="B388" s="21" t="s">
        <v>1486</v>
      </c>
      <c r="C388" s="21">
        <v>20</v>
      </c>
      <c r="D388" s="21" t="s">
        <v>34</v>
      </c>
      <c r="E388" s="21">
        <v>1</v>
      </c>
      <c r="F388" s="21">
        <v>7</v>
      </c>
      <c r="G388" s="46">
        <f t="shared" si="6"/>
        <v>20</v>
      </c>
    </row>
    <row r="389" spans="1:7" ht="45" x14ac:dyDescent="0.25">
      <c r="A389" s="21" t="s">
        <v>1487</v>
      </c>
      <c r="B389" s="21" t="s">
        <v>1488</v>
      </c>
      <c r="C389" s="21">
        <v>16</v>
      </c>
      <c r="D389" s="21" t="s">
        <v>34</v>
      </c>
      <c r="E389" s="21">
        <v>1</v>
      </c>
      <c r="F389" s="21">
        <v>33</v>
      </c>
      <c r="G389" s="46">
        <f t="shared" si="6"/>
        <v>16</v>
      </c>
    </row>
    <row r="390" spans="1:7" ht="45" x14ac:dyDescent="0.25">
      <c r="A390" s="21" t="s">
        <v>1489</v>
      </c>
      <c r="B390" s="21" t="s">
        <v>1490</v>
      </c>
      <c r="C390" s="21">
        <v>24</v>
      </c>
      <c r="D390" s="21" t="s">
        <v>34</v>
      </c>
      <c r="E390" s="21">
        <v>1</v>
      </c>
      <c r="F390" s="21">
        <v>29</v>
      </c>
      <c r="G390" s="46">
        <f t="shared" si="6"/>
        <v>24</v>
      </c>
    </row>
    <row r="391" spans="1:7" ht="45" x14ac:dyDescent="0.25">
      <c r="A391" s="21" t="s">
        <v>1491</v>
      </c>
      <c r="B391" s="21" t="s">
        <v>1492</v>
      </c>
      <c r="C391" s="21">
        <v>2</v>
      </c>
      <c r="D391" s="21" t="s">
        <v>34</v>
      </c>
      <c r="E391" s="21">
        <v>1</v>
      </c>
      <c r="F391" s="21">
        <v>8</v>
      </c>
      <c r="G391" s="46">
        <f t="shared" si="6"/>
        <v>2</v>
      </c>
    </row>
    <row r="392" spans="1:7" ht="45" x14ac:dyDescent="0.25">
      <c r="A392" s="21" t="s">
        <v>1493</v>
      </c>
      <c r="B392" s="21" t="s">
        <v>1494</v>
      </c>
      <c r="C392" s="21">
        <v>6</v>
      </c>
      <c r="D392" s="21" t="s">
        <v>34</v>
      </c>
      <c r="E392" s="21">
        <v>1</v>
      </c>
      <c r="F392" s="21">
        <v>33</v>
      </c>
      <c r="G392" s="46">
        <f t="shared" si="6"/>
        <v>6</v>
      </c>
    </row>
    <row r="393" spans="1:7" ht="45" x14ac:dyDescent="0.25">
      <c r="A393" s="21" t="s">
        <v>1497</v>
      </c>
      <c r="B393" s="21" t="s">
        <v>1498</v>
      </c>
      <c r="C393" s="21">
        <v>2</v>
      </c>
      <c r="D393" s="21" t="s">
        <v>34</v>
      </c>
      <c r="E393" s="21">
        <v>1</v>
      </c>
      <c r="F393" s="21">
        <v>5</v>
      </c>
      <c r="G393" s="46">
        <f t="shared" si="6"/>
        <v>2</v>
      </c>
    </row>
    <row r="394" spans="1:7" ht="45" x14ac:dyDescent="0.25">
      <c r="A394" s="21" t="s">
        <v>1499</v>
      </c>
      <c r="B394" s="21" t="s">
        <v>1500</v>
      </c>
      <c r="C394" s="21">
        <v>9</v>
      </c>
      <c r="D394" s="21" t="s">
        <v>34</v>
      </c>
      <c r="E394" s="21">
        <v>1</v>
      </c>
      <c r="F394" s="21">
        <v>12</v>
      </c>
      <c r="G394" s="46">
        <f t="shared" si="6"/>
        <v>9</v>
      </c>
    </row>
    <row r="395" spans="1:7" ht="45" x14ac:dyDescent="0.25">
      <c r="A395" s="21" t="s">
        <v>1501</v>
      </c>
      <c r="B395" s="21" t="s">
        <v>1502</v>
      </c>
      <c r="C395" s="21">
        <v>6</v>
      </c>
      <c r="D395" s="21" t="s">
        <v>34</v>
      </c>
      <c r="E395" s="21">
        <v>1</v>
      </c>
      <c r="F395" s="21">
        <v>6</v>
      </c>
      <c r="G395" s="46">
        <f t="shared" si="6"/>
        <v>6</v>
      </c>
    </row>
    <row r="396" spans="1:7" ht="45" x14ac:dyDescent="0.25">
      <c r="A396" s="21" t="s">
        <v>1505</v>
      </c>
      <c r="B396" s="21" t="s">
        <v>1506</v>
      </c>
      <c r="C396" s="21">
        <v>3</v>
      </c>
      <c r="D396" s="21" t="s">
        <v>34</v>
      </c>
      <c r="E396" s="21">
        <v>1</v>
      </c>
      <c r="F396" s="21">
        <v>35</v>
      </c>
      <c r="G396" s="46">
        <f t="shared" si="6"/>
        <v>3</v>
      </c>
    </row>
    <row r="397" spans="1:7" ht="45" x14ac:dyDescent="0.25">
      <c r="A397" s="21" t="s">
        <v>1507</v>
      </c>
      <c r="B397" s="21" t="s">
        <v>1508</v>
      </c>
      <c r="C397" s="21">
        <v>2</v>
      </c>
      <c r="D397" s="21" t="s">
        <v>34</v>
      </c>
      <c r="E397" s="21">
        <v>1</v>
      </c>
      <c r="F397" s="21">
        <v>1</v>
      </c>
      <c r="G397" s="46">
        <f t="shared" si="6"/>
        <v>2</v>
      </c>
    </row>
    <row r="398" spans="1:7" ht="45" x14ac:dyDescent="0.25">
      <c r="A398" s="21" t="s">
        <v>1509</v>
      </c>
      <c r="B398" s="21" t="s">
        <v>1510</v>
      </c>
      <c r="C398" s="21">
        <v>2</v>
      </c>
      <c r="D398" s="21" t="s">
        <v>34</v>
      </c>
      <c r="E398" s="21">
        <v>1</v>
      </c>
      <c r="F398" s="21">
        <v>2</v>
      </c>
      <c r="G398" s="46">
        <f t="shared" si="6"/>
        <v>2</v>
      </c>
    </row>
    <row r="399" spans="1:7" ht="45" x14ac:dyDescent="0.25">
      <c r="A399" s="21" t="s">
        <v>1511</v>
      </c>
      <c r="B399" s="21" t="s">
        <v>1512</v>
      </c>
      <c r="C399" s="21">
        <v>10</v>
      </c>
      <c r="D399" s="21" t="s">
        <v>34</v>
      </c>
      <c r="E399" s="21">
        <v>1</v>
      </c>
      <c r="F399" s="21">
        <v>25</v>
      </c>
      <c r="G399" s="46">
        <f t="shared" si="6"/>
        <v>10</v>
      </c>
    </row>
    <row r="400" spans="1:7" ht="45" x14ac:dyDescent="0.25">
      <c r="A400" s="21" t="s">
        <v>1513</v>
      </c>
      <c r="B400" s="21" t="s">
        <v>1514</v>
      </c>
      <c r="C400" s="21">
        <v>4</v>
      </c>
      <c r="D400" s="21" t="s">
        <v>34</v>
      </c>
      <c r="E400" s="21">
        <v>1</v>
      </c>
      <c r="F400" s="21">
        <v>1</v>
      </c>
      <c r="G400" s="46">
        <f t="shared" si="6"/>
        <v>4</v>
      </c>
    </row>
    <row r="401" spans="1:7" ht="45" x14ac:dyDescent="0.25">
      <c r="A401" s="21" t="s">
        <v>1517</v>
      </c>
      <c r="B401" s="21" t="s">
        <v>1519</v>
      </c>
      <c r="C401" s="21">
        <v>1</v>
      </c>
      <c r="D401" s="21" t="s">
        <v>34</v>
      </c>
      <c r="E401" s="21">
        <v>1</v>
      </c>
      <c r="F401" s="21"/>
      <c r="G401" s="46">
        <f t="shared" si="6"/>
        <v>1</v>
      </c>
    </row>
    <row r="402" spans="1:7" ht="45" x14ac:dyDescent="0.25">
      <c r="A402" s="21" t="s">
        <v>1515</v>
      </c>
      <c r="B402" s="21" t="s">
        <v>1520</v>
      </c>
      <c r="C402" s="21">
        <v>1</v>
      </c>
      <c r="D402" s="21" t="s">
        <v>34</v>
      </c>
      <c r="E402" s="21">
        <v>1</v>
      </c>
      <c r="F402" s="21"/>
      <c r="G402" s="46">
        <f t="shared" si="6"/>
        <v>1</v>
      </c>
    </row>
    <row r="403" spans="1:7" ht="30" x14ac:dyDescent="0.25">
      <c r="A403" s="21"/>
      <c r="B403" s="21" t="s">
        <v>1521</v>
      </c>
      <c r="C403" s="21">
        <v>21</v>
      </c>
      <c r="D403" s="21" t="s">
        <v>34</v>
      </c>
      <c r="E403" s="21">
        <v>1</v>
      </c>
      <c r="F403" s="21"/>
      <c r="G403" s="47">
        <f t="shared" si="6"/>
        <v>21</v>
      </c>
    </row>
    <row r="404" spans="1:7" x14ac:dyDescent="0.25">
      <c r="A404" s="21"/>
      <c r="B404" s="21" t="s">
        <v>1522</v>
      </c>
      <c r="C404" s="21">
        <v>126</v>
      </c>
      <c r="D404" s="21" t="s">
        <v>34</v>
      </c>
      <c r="E404" s="21">
        <v>1</v>
      </c>
      <c r="F404" s="21"/>
      <c r="G404" s="47">
        <f t="shared" si="6"/>
        <v>126</v>
      </c>
    </row>
    <row r="405" spans="1:7" ht="30" x14ac:dyDescent="0.25">
      <c r="A405" s="21" t="s">
        <v>1523</v>
      </c>
      <c r="B405" s="21" t="s">
        <v>1524</v>
      </c>
      <c r="C405" s="21">
        <v>1</v>
      </c>
      <c r="D405" s="21" t="s">
        <v>34</v>
      </c>
      <c r="E405" s="21">
        <v>383.5</v>
      </c>
      <c r="F405" s="21">
        <v>39117</v>
      </c>
      <c r="G405" s="46">
        <f t="shared" si="6"/>
        <v>383.5</v>
      </c>
    </row>
    <row r="406" spans="1:7" ht="30" x14ac:dyDescent="0.25">
      <c r="A406" s="21" t="s">
        <v>1594</v>
      </c>
      <c r="B406" s="21" t="s">
        <v>1595</v>
      </c>
      <c r="C406" s="21">
        <v>125</v>
      </c>
      <c r="D406" s="21" t="s">
        <v>34</v>
      </c>
      <c r="E406" s="21">
        <v>1</v>
      </c>
      <c r="F406" s="21"/>
      <c r="G406" s="46">
        <f t="shared" si="6"/>
        <v>125</v>
      </c>
    </row>
    <row r="407" spans="1:7" ht="30" x14ac:dyDescent="0.25">
      <c r="A407" s="21" t="s">
        <v>1596</v>
      </c>
      <c r="B407" s="21" t="s">
        <v>1597</v>
      </c>
      <c r="C407" s="21">
        <v>65</v>
      </c>
      <c r="D407" s="21" t="s">
        <v>34</v>
      </c>
      <c r="E407" s="21">
        <v>1</v>
      </c>
      <c r="F407" s="21"/>
      <c r="G407" s="46">
        <f t="shared" si="6"/>
        <v>65</v>
      </c>
    </row>
    <row r="408" spans="1:7" ht="75" x14ac:dyDescent="0.25">
      <c r="A408" s="21" t="s">
        <v>1529</v>
      </c>
      <c r="B408" s="21" t="s">
        <v>1530</v>
      </c>
      <c r="C408" s="21">
        <v>48</v>
      </c>
      <c r="D408" s="21" t="s">
        <v>34</v>
      </c>
      <c r="E408" s="21">
        <v>1</v>
      </c>
      <c r="F408" s="21">
        <v>48</v>
      </c>
      <c r="G408" s="46">
        <f t="shared" si="6"/>
        <v>48</v>
      </c>
    </row>
    <row r="409" spans="1:7" ht="90" x14ac:dyDescent="0.25">
      <c r="A409" s="21" t="s">
        <v>1531</v>
      </c>
      <c r="B409" s="21" t="s">
        <v>1532</v>
      </c>
      <c r="C409" s="21">
        <v>65</v>
      </c>
      <c r="D409" s="21" t="s">
        <v>34</v>
      </c>
      <c r="E409" s="21">
        <v>1</v>
      </c>
      <c r="F409" s="21">
        <v>65</v>
      </c>
      <c r="G409" s="46">
        <f t="shared" si="6"/>
        <v>65</v>
      </c>
    </row>
    <row r="410" spans="1:7" ht="75" x14ac:dyDescent="0.25">
      <c r="A410" s="21" t="s">
        <v>1357</v>
      </c>
      <c r="B410" s="21" t="s">
        <v>1533</v>
      </c>
      <c r="C410" s="21">
        <v>79</v>
      </c>
      <c r="D410" s="21" t="s">
        <v>34</v>
      </c>
      <c r="E410" s="21">
        <v>1</v>
      </c>
      <c r="F410" s="21">
        <v>79</v>
      </c>
      <c r="G410" s="46">
        <f t="shared" si="6"/>
        <v>79</v>
      </c>
    </row>
    <row r="411" spans="1:7" ht="30" x14ac:dyDescent="0.25">
      <c r="A411" s="21" t="s">
        <v>1534</v>
      </c>
      <c r="B411" s="21" t="s">
        <v>1535</v>
      </c>
      <c r="C411" s="21">
        <v>453</v>
      </c>
      <c r="D411" s="21" t="s">
        <v>34</v>
      </c>
      <c r="E411" s="21">
        <v>749.99620000000004</v>
      </c>
      <c r="F411" s="21">
        <v>37499.81</v>
      </c>
      <c r="G411" s="46">
        <f t="shared" si="6"/>
        <v>339748.27860000002</v>
      </c>
    </row>
    <row r="412" spans="1:7" ht="45" x14ac:dyDescent="0.25">
      <c r="A412" s="21" t="s">
        <v>1542</v>
      </c>
      <c r="B412" s="21" t="s">
        <v>1543</v>
      </c>
      <c r="C412" s="21">
        <v>1</v>
      </c>
      <c r="D412" s="21" t="s">
        <v>34</v>
      </c>
      <c r="E412" s="21">
        <v>190</v>
      </c>
      <c r="F412" s="21">
        <v>18430</v>
      </c>
      <c r="G412" s="46">
        <f t="shared" si="6"/>
        <v>190</v>
      </c>
    </row>
    <row r="413" spans="1:7" ht="45" x14ac:dyDescent="0.25">
      <c r="A413" s="21" t="s">
        <v>1544</v>
      </c>
      <c r="B413" s="21" t="s">
        <v>1545</v>
      </c>
      <c r="C413" s="21">
        <v>10</v>
      </c>
      <c r="D413" s="21" t="s">
        <v>34</v>
      </c>
      <c r="E413" s="21">
        <v>190</v>
      </c>
      <c r="F413" s="21">
        <v>9880</v>
      </c>
      <c r="G413" s="46">
        <f t="shared" si="6"/>
        <v>1900</v>
      </c>
    </row>
    <row r="414" spans="1:7" ht="45" x14ac:dyDescent="0.25">
      <c r="A414" s="21" t="s">
        <v>1546</v>
      </c>
      <c r="B414" s="21" t="s">
        <v>1547</v>
      </c>
      <c r="C414" s="21">
        <v>2</v>
      </c>
      <c r="D414" s="21" t="s">
        <v>34</v>
      </c>
      <c r="E414" s="21">
        <v>190</v>
      </c>
      <c r="F414" s="21">
        <v>15200</v>
      </c>
      <c r="G414" s="46">
        <f t="shared" si="6"/>
        <v>380</v>
      </c>
    </row>
    <row r="415" spans="1:7" ht="45" x14ac:dyDescent="0.25">
      <c r="A415" s="21" t="s">
        <v>1548</v>
      </c>
      <c r="B415" s="21" t="s">
        <v>1549</v>
      </c>
      <c r="C415" s="21">
        <v>6</v>
      </c>
      <c r="D415" s="21" t="s">
        <v>34</v>
      </c>
      <c r="E415" s="21">
        <v>190</v>
      </c>
      <c r="F415" s="21">
        <v>30590</v>
      </c>
      <c r="G415" s="46">
        <f t="shared" si="6"/>
        <v>1140</v>
      </c>
    </row>
    <row r="416" spans="1:7" ht="90" x14ac:dyDescent="0.25">
      <c r="A416" s="21" t="s">
        <v>1550</v>
      </c>
      <c r="B416" s="21" t="s">
        <v>1551</v>
      </c>
      <c r="C416" s="21">
        <v>64</v>
      </c>
      <c r="D416" s="21" t="s">
        <v>34</v>
      </c>
      <c r="E416" s="21">
        <v>1</v>
      </c>
      <c r="F416" s="21">
        <v>64</v>
      </c>
      <c r="G416" s="46">
        <f t="shared" si="6"/>
        <v>64</v>
      </c>
    </row>
    <row r="417" spans="1:7" ht="45" x14ac:dyDescent="0.25">
      <c r="A417" s="21" t="s">
        <v>1552</v>
      </c>
      <c r="B417" s="21" t="s">
        <v>1553</v>
      </c>
      <c r="C417" s="21">
        <v>83</v>
      </c>
      <c r="D417" s="21" t="s">
        <v>34</v>
      </c>
      <c r="E417" s="21">
        <v>590</v>
      </c>
      <c r="F417" s="21">
        <v>59000</v>
      </c>
      <c r="G417" s="46">
        <f t="shared" si="6"/>
        <v>48970</v>
      </c>
    </row>
    <row r="418" spans="1:7" ht="30" x14ac:dyDescent="0.25">
      <c r="A418" s="21"/>
      <c r="B418" s="21" t="s">
        <v>1554</v>
      </c>
      <c r="C418" s="21">
        <v>59</v>
      </c>
      <c r="D418" s="21" t="s">
        <v>34</v>
      </c>
      <c r="E418" s="21">
        <v>1</v>
      </c>
      <c r="F418" s="21"/>
      <c r="G418" s="47">
        <f t="shared" si="6"/>
        <v>59</v>
      </c>
    </row>
    <row r="419" spans="1:7" ht="45" x14ac:dyDescent="0.25">
      <c r="A419" s="21"/>
      <c r="B419" s="21" t="s">
        <v>1555</v>
      </c>
      <c r="C419" s="21">
        <v>25</v>
      </c>
      <c r="D419" s="21" t="s">
        <v>34</v>
      </c>
      <c r="E419" s="21">
        <v>1</v>
      </c>
      <c r="F419" s="21"/>
      <c r="G419" s="47">
        <f t="shared" ref="G419:G422" si="7">C419*E419</f>
        <v>25</v>
      </c>
    </row>
    <row r="420" spans="1:7" ht="45" x14ac:dyDescent="0.25">
      <c r="A420" s="21"/>
      <c r="B420" s="21" t="s">
        <v>1556</v>
      </c>
      <c r="C420" s="21">
        <v>91</v>
      </c>
      <c r="D420" s="21" t="s">
        <v>34</v>
      </c>
      <c r="E420" s="21">
        <v>1</v>
      </c>
      <c r="F420" s="21"/>
      <c r="G420" s="47">
        <f t="shared" si="7"/>
        <v>91</v>
      </c>
    </row>
    <row r="421" spans="1:7" ht="30" x14ac:dyDescent="0.25">
      <c r="A421" s="21" t="s">
        <v>1557</v>
      </c>
      <c r="B421" s="21" t="s">
        <v>1558</v>
      </c>
      <c r="C421" s="21">
        <v>588</v>
      </c>
      <c r="D421" s="21" t="s">
        <v>34</v>
      </c>
      <c r="E421" s="21">
        <v>1</v>
      </c>
      <c r="F421" s="21">
        <v>666</v>
      </c>
      <c r="G421" s="46">
        <f t="shared" si="7"/>
        <v>588</v>
      </c>
    </row>
    <row r="422" spans="1:7" ht="30" x14ac:dyDescent="0.25">
      <c r="A422" s="21" t="s">
        <v>1559</v>
      </c>
      <c r="B422" s="21" t="s">
        <v>1560</v>
      </c>
      <c r="C422" s="21">
        <v>300</v>
      </c>
      <c r="D422" s="21" t="s">
        <v>34</v>
      </c>
      <c r="E422" s="21">
        <v>1</v>
      </c>
      <c r="F422" s="21">
        <v>362</v>
      </c>
      <c r="G422" s="46">
        <f t="shared" si="7"/>
        <v>300</v>
      </c>
    </row>
    <row r="423" spans="1:7" x14ac:dyDescent="0.25">
      <c r="A423" s="2"/>
      <c r="B423" s="2"/>
      <c r="C423" s="2"/>
      <c r="D423" s="2"/>
      <c r="E423" s="2"/>
      <c r="F423" s="2"/>
      <c r="G423" s="48">
        <f>SUM(G291:G422)</f>
        <v>2126877.3785999999</v>
      </c>
    </row>
    <row r="426" spans="1:7" x14ac:dyDescent="0.25">
      <c r="A426" t="s">
        <v>2140</v>
      </c>
      <c r="B426" s="51">
        <v>44842</v>
      </c>
      <c r="C426" t="s">
        <v>2141</v>
      </c>
    </row>
  </sheetData>
  <customSheetViews>
    <customSheetView guid="{9F631BAD-A2BA-4E1A-BC1A-5D15FE911CF9}" showPageBreaks="1" view="pageLayout">
      <selection activeCell="A3" sqref="A3:G3"/>
      <pageMargins left="0.7" right="0.7" top="0.75" bottom="0.75" header="0.3" footer="0.3"/>
      <pageSetup paperSize="9" orientation="portrait" horizontalDpi="4294967295" verticalDpi="4294967295" r:id="rId1"/>
    </customSheetView>
  </customSheetViews>
  <mergeCells count="15">
    <mergeCell ref="A287:G287"/>
    <mergeCell ref="A288:G288"/>
    <mergeCell ref="A289:G289"/>
    <mergeCell ref="A150:G150"/>
    <mergeCell ref="A151:G151"/>
    <mergeCell ref="A152:G152"/>
    <mergeCell ref="A153:G153"/>
    <mergeCell ref="A285:G285"/>
    <mergeCell ref="A286:G286"/>
    <mergeCell ref="A2:G2"/>
    <mergeCell ref="A3:G3"/>
    <mergeCell ref="A4:G4"/>
    <mergeCell ref="A5:G5"/>
    <mergeCell ref="A6:G6"/>
    <mergeCell ref="A149:G149"/>
  </mergeCell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21"/>
  <sheetViews>
    <sheetView view="pageLayout" topLeftCell="A439" zoomScaleNormal="100" workbookViewId="0">
      <selection activeCell="F627" sqref="F627"/>
    </sheetView>
  </sheetViews>
  <sheetFormatPr baseColWidth="10" defaultRowHeight="15" x14ac:dyDescent="0.25"/>
  <cols>
    <col min="1" max="1" width="11.42578125" style="2"/>
    <col min="2" max="2" width="15.42578125" style="2" customWidth="1"/>
    <col min="3" max="5" width="11.42578125" style="2"/>
    <col min="6" max="6" width="17.140625" style="2" bestFit="1" customWidth="1"/>
  </cols>
  <sheetData>
    <row r="2" spans="1:6" ht="15.75" x14ac:dyDescent="0.25">
      <c r="A2" s="17" t="s">
        <v>24</v>
      </c>
      <c r="B2" s="17"/>
      <c r="C2" s="17"/>
      <c r="D2" s="17"/>
      <c r="E2" s="17"/>
      <c r="F2" s="17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7" t="s">
        <v>25</v>
      </c>
      <c r="B4" s="17"/>
      <c r="C4" s="17"/>
      <c r="D4" s="17"/>
      <c r="E4" s="17"/>
      <c r="F4" s="17"/>
    </row>
    <row r="5" spans="1:6" ht="15.75" x14ac:dyDescent="0.25">
      <c r="A5" s="29" t="s">
        <v>4</v>
      </c>
      <c r="B5" s="29"/>
      <c r="C5" s="29"/>
      <c r="D5" s="29"/>
      <c r="E5" s="29"/>
      <c r="F5" s="29"/>
    </row>
    <row r="6" spans="1:6" ht="15.75" x14ac:dyDescent="0.25">
      <c r="A6" s="19" t="s">
        <v>1598</v>
      </c>
      <c r="B6" s="19"/>
      <c r="C6" s="19"/>
      <c r="D6" s="19"/>
      <c r="E6" s="19"/>
      <c r="F6" s="19"/>
    </row>
    <row r="7" spans="1:6" ht="26.25" x14ac:dyDescent="0.25">
      <c r="A7" s="20" t="s">
        <v>27</v>
      </c>
      <c r="B7" s="20" t="s">
        <v>28</v>
      </c>
      <c r="C7" s="20" t="s">
        <v>29</v>
      </c>
      <c r="D7" s="20" t="s">
        <v>30</v>
      </c>
      <c r="E7" s="20" t="s">
        <v>31</v>
      </c>
      <c r="F7" s="20" t="s">
        <v>8</v>
      </c>
    </row>
    <row r="8" spans="1:6" ht="30" x14ac:dyDescent="0.25">
      <c r="A8" s="21" t="s">
        <v>1599</v>
      </c>
      <c r="B8" s="21" t="s">
        <v>1600</v>
      </c>
      <c r="C8" s="21">
        <v>10</v>
      </c>
      <c r="D8" s="21" t="s">
        <v>34</v>
      </c>
      <c r="E8" s="21">
        <v>54.28</v>
      </c>
      <c r="F8" s="21">
        <f t="shared" ref="F8:F71" si="0">C8*E8</f>
        <v>542.79999999999995</v>
      </c>
    </row>
    <row r="9" spans="1:6" ht="30" x14ac:dyDescent="0.25">
      <c r="A9" s="21" t="s">
        <v>1601</v>
      </c>
      <c r="B9" s="21" t="s">
        <v>1602</v>
      </c>
      <c r="C9" s="21">
        <v>1</v>
      </c>
      <c r="D9" s="21" t="s">
        <v>327</v>
      </c>
      <c r="E9" s="21">
        <v>586.46</v>
      </c>
      <c r="F9" s="21">
        <f t="shared" si="0"/>
        <v>586.46</v>
      </c>
    </row>
    <row r="10" spans="1:6" ht="45" x14ac:dyDescent="0.25">
      <c r="A10" s="21" t="s">
        <v>1603</v>
      </c>
      <c r="B10" s="21" t="s">
        <v>1604</v>
      </c>
      <c r="C10" s="21">
        <v>51</v>
      </c>
      <c r="D10" s="21" t="s">
        <v>34</v>
      </c>
      <c r="E10" s="21">
        <v>270</v>
      </c>
      <c r="F10" s="21">
        <f t="shared" si="0"/>
        <v>13770</v>
      </c>
    </row>
    <row r="11" spans="1:6" ht="45" x14ac:dyDescent="0.25">
      <c r="A11" s="21" t="s">
        <v>1605</v>
      </c>
      <c r="B11" s="21" t="s">
        <v>1606</v>
      </c>
      <c r="C11" s="21">
        <v>3</v>
      </c>
      <c r="D11" s="21" t="s">
        <v>34</v>
      </c>
      <c r="E11" s="21">
        <v>377.78879999999998</v>
      </c>
      <c r="F11" s="21">
        <f t="shared" si="0"/>
        <v>1133.3663999999999</v>
      </c>
    </row>
    <row r="12" spans="1:6" ht="60" x14ac:dyDescent="0.25">
      <c r="A12" s="21" t="s">
        <v>1607</v>
      </c>
      <c r="B12" s="21" t="s">
        <v>1608</v>
      </c>
      <c r="C12" s="21">
        <v>12</v>
      </c>
      <c r="D12" s="21" t="s">
        <v>34</v>
      </c>
      <c r="E12" s="21">
        <v>2142.585</v>
      </c>
      <c r="F12" s="21">
        <f t="shared" si="0"/>
        <v>25711.02</v>
      </c>
    </row>
    <row r="13" spans="1:6" ht="30" x14ac:dyDescent="0.25">
      <c r="A13" s="21" t="s">
        <v>1609</v>
      </c>
      <c r="B13" s="21" t="s">
        <v>1610</v>
      </c>
      <c r="C13" s="21">
        <v>38</v>
      </c>
      <c r="D13" s="21" t="s">
        <v>34</v>
      </c>
      <c r="E13" s="21">
        <v>1</v>
      </c>
      <c r="F13" s="21">
        <f t="shared" si="0"/>
        <v>38</v>
      </c>
    </row>
    <row r="14" spans="1:6" ht="45" x14ac:dyDescent="0.25">
      <c r="A14" s="21" t="s">
        <v>1611</v>
      </c>
      <c r="B14" s="21" t="s">
        <v>1612</v>
      </c>
      <c r="C14" s="21">
        <v>5</v>
      </c>
      <c r="D14" s="21" t="s">
        <v>34</v>
      </c>
      <c r="E14" s="21">
        <v>4635.0046000000002</v>
      </c>
      <c r="F14" s="21">
        <f t="shared" si="0"/>
        <v>23175.023000000001</v>
      </c>
    </row>
    <row r="15" spans="1:6" ht="30" x14ac:dyDescent="0.25">
      <c r="A15" s="21" t="s">
        <v>1613</v>
      </c>
      <c r="B15" s="21" t="s">
        <v>1614</v>
      </c>
      <c r="C15" s="21">
        <v>4</v>
      </c>
      <c r="D15" s="21" t="s">
        <v>34</v>
      </c>
      <c r="E15" s="21">
        <v>9676</v>
      </c>
      <c r="F15" s="21">
        <f t="shared" si="0"/>
        <v>38704</v>
      </c>
    </row>
    <row r="16" spans="1:6" ht="30" x14ac:dyDescent="0.25">
      <c r="A16" s="21" t="s">
        <v>1615</v>
      </c>
      <c r="B16" s="21" t="s">
        <v>1616</v>
      </c>
      <c r="C16" s="21">
        <v>2</v>
      </c>
      <c r="D16" s="21" t="s">
        <v>34</v>
      </c>
      <c r="E16" s="21">
        <v>115.64</v>
      </c>
      <c r="F16" s="21">
        <f t="shared" si="0"/>
        <v>231.28</v>
      </c>
    </row>
    <row r="17" spans="1:6" ht="30" x14ac:dyDescent="0.25">
      <c r="A17" s="21" t="s">
        <v>1617</v>
      </c>
      <c r="B17" s="21" t="s">
        <v>1618</v>
      </c>
      <c r="C17" s="21">
        <v>225</v>
      </c>
      <c r="D17" s="21" t="s">
        <v>34</v>
      </c>
      <c r="E17" s="21">
        <v>54.28</v>
      </c>
      <c r="F17" s="21">
        <f t="shared" si="0"/>
        <v>12213</v>
      </c>
    </row>
    <row r="18" spans="1:6" ht="30" x14ac:dyDescent="0.25">
      <c r="A18" s="21" t="s">
        <v>1619</v>
      </c>
      <c r="B18" s="21" t="s">
        <v>1620</v>
      </c>
      <c r="C18" s="21">
        <v>4</v>
      </c>
      <c r="D18" s="21" t="s">
        <v>34</v>
      </c>
      <c r="E18" s="21">
        <v>12201.6484</v>
      </c>
      <c r="F18" s="21">
        <f t="shared" si="0"/>
        <v>48806.5936</v>
      </c>
    </row>
    <row r="19" spans="1:6" ht="30" x14ac:dyDescent="0.25">
      <c r="A19" s="21" t="s">
        <v>1621</v>
      </c>
      <c r="B19" s="21" t="s">
        <v>1622</v>
      </c>
      <c r="C19" s="21">
        <v>2</v>
      </c>
      <c r="D19" s="21" t="s">
        <v>34</v>
      </c>
      <c r="E19" s="21">
        <v>3166.8721999999998</v>
      </c>
      <c r="F19" s="21">
        <f t="shared" si="0"/>
        <v>6333.7443999999996</v>
      </c>
    </row>
    <row r="20" spans="1:6" ht="30" x14ac:dyDescent="0.25">
      <c r="A20" s="21" t="s">
        <v>1623</v>
      </c>
      <c r="B20" s="21" t="s">
        <v>1624</v>
      </c>
      <c r="C20" s="21">
        <v>6</v>
      </c>
      <c r="D20" s="21" t="s">
        <v>34</v>
      </c>
      <c r="E20" s="21">
        <v>389.41180000000003</v>
      </c>
      <c r="F20" s="21">
        <f t="shared" si="0"/>
        <v>2336.4708000000001</v>
      </c>
    </row>
    <row r="21" spans="1:6" ht="30" x14ac:dyDescent="0.25">
      <c r="A21" s="21" t="s">
        <v>1625</v>
      </c>
      <c r="B21" s="21" t="s">
        <v>1626</v>
      </c>
      <c r="C21" s="21">
        <v>94</v>
      </c>
      <c r="D21" s="21" t="s">
        <v>34</v>
      </c>
      <c r="E21" s="21">
        <v>195</v>
      </c>
      <c r="F21" s="21">
        <f t="shared" si="0"/>
        <v>18330</v>
      </c>
    </row>
    <row r="22" spans="1:6" ht="30" x14ac:dyDescent="0.25">
      <c r="A22" s="21" t="s">
        <v>1627</v>
      </c>
      <c r="B22" s="21" t="s">
        <v>1628</v>
      </c>
      <c r="C22" s="21">
        <v>160</v>
      </c>
      <c r="D22" s="21" t="s">
        <v>34</v>
      </c>
      <c r="E22" s="21">
        <v>206</v>
      </c>
      <c r="F22" s="21">
        <f t="shared" si="0"/>
        <v>32960</v>
      </c>
    </row>
    <row r="23" spans="1:6" ht="30" x14ac:dyDescent="0.25">
      <c r="A23" s="21" t="s">
        <v>1629</v>
      </c>
      <c r="B23" s="21" t="s">
        <v>1630</v>
      </c>
      <c r="C23" s="21">
        <v>202</v>
      </c>
      <c r="D23" s="21" t="s">
        <v>34</v>
      </c>
      <c r="E23" s="21">
        <v>30</v>
      </c>
      <c r="F23" s="21">
        <f t="shared" si="0"/>
        <v>6060</v>
      </c>
    </row>
    <row r="24" spans="1:6" ht="30" x14ac:dyDescent="0.25">
      <c r="A24" s="21" t="s">
        <v>1631</v>
      </c>
      <c r="B24" s="21" t="s">
        <v>1632</v>
      </c>
      <c r="C24" s="21">
        <v>20</v>
      </c>
      <c r="D24" s="21" t="s">
        <v>34</v>
      </c>
      <c r="E24" s="21">
        <v>1</v>
      </c>
      <c r="F24" s="21">
        <f t="shared" si="0"/>
        <v>20</v>
      </c>
    </row>
    <row r="25" spans="1:6" ht="45" x14ac:dyDescent="0.25">
      <c r="A25" s="21" t="s">
        <v>1633</v>
      </c>
      <c r="B25" s="21" t="s">
        <v>1634</v>
      </c>
      <c r="C25" s="21">
        <v>36</v>
      </c>
      <c r="D25" s="21" t="s">
        <v>34</v>
      </c>
      <c r="E25" s="21">
        <v>2106.3000000000002</v>
      </c>
      <c r="F25" s="21">
        <f t="shared" si="0"/>
        <v>75826.8</v>
      </c>
    </row>
    <row r="26" spans="1:6" ht="30" x14ac:dyDescent="0.25">
      <c r="A26" s="21"/>
      <c r="B26" s="21" t="s">
        <v>1635</v>
      </c>
      <c r="C26" s="21">
        <v>7</v>
      </c>
      <c r="D26" s="21" t="s">
        <v>34</v>
      </c>
      <c r="E26" s="21">
        <v>320</v>
      </c>
      <c r="F26" s="21">
        <f t="shared" si="0"/>
        <v>2240</v>
      </c>
    </row>
    <row r="27" spans="1:6" ht="30" x14ac:dyDescent="0.25">
      <c r="A27" s="21" t="s">
        <v>1636</v>
      </c>
      <c r="B27" s="21" t="s">
        <v>1637</v>
      </c>
      <c r="C27" s="21">
        <v>10</v>
      </c>
      <c r="D27" s="21" t="s">
        <v>34</v>
      </c>
      <c r="E27" s="21">
        <v>320</v>
      </c>
      <c r="F27" s="21">
        <f t="shared" si="0"/>
        <v>3200</v>
      </c>
    </row>
    <row r="28" spans="1:6" ht="30" x14ac:dyDescent="0.25">
      <c r="A28" s="21" t="s">
        <v>1638</v>
      </c>
      <c r="B28" s="21" t="s">
        <v>1639</v>
      </c>
      <c r="C28" s="21">
        <v>2</v>
      </c>
      <c r="D28" s="21" t="s">
        <v>34</v>
      </c>
      <c r="E28" s="21">
        <v>595</v>
      </c>
      <c r="F28" s="21">
        <f t="shared" si="0"/>
        <v>1190</v>
      </c>
    </row>
    <row r="29" spans="1:6" x14ac:dyDescent="0.25">
      <c r="A29" s="21"/>
      <c r="B29" s="21" t="s">
        <v>1640</v>
      </c>
      <c r="C29" s="21">
        <v>5</v>
      </c>
      <c r="D29" s="21"/>
      <c r="E29" s="21">
        <v>595</v>
      </c>
      <c r="F29" s="21">
        <f t="shared" si="0"/>
        <v>2975</v>
      </c>
    </row>
    <row r="30" spans="1:6" ht="30" x14ac:dyDescent="0.25">
      <c r="A30" s="21"/>
      <c r="B30" s="21" t="s">
        <v>1641</v>
      </c>
      <c r="C30" s="21">
        <v>1</v>
      </c>
      <c r="D30" s="21"/>
      <c r="E30" s="21">
        <v>625</v>
      </c>
      <c r="F30" s="21">
        <f t="shared" si="0"/>
        <v>625</v>
      </c>
    </row>
    <row r="31" spans="1:6" ht="30" x14ac:dyDescent="0.25">
      <c r="A31" s="21" t="s">
        <v>1642</v>
      </c>
      <c r="B31" s="21" t="s">
        <v>1643</v>
      </c>
      <c r="C31" s="21">
        <v>5</v>
      </c>
      <c r="D31" s="21" t="s">
        <v>34</v>
      </c>
      <c r="E31" s="21">
        <v>271.39999999999998</v>
      </c>
      <c r="F31" s="21">
        <f t="shared" si="0"/>
        <v>1357</v>
      </c>
    </row>
    <row r="32" spans="1:6" ht="30" x14ac:dyDescent="0.25">
      <c r="A32" s="21" t="s">
        <v>1644</v>
      </c>
      <c r="B32" s="21" t="s">
        <v>1645</v>
      </c>
      <c r="C32" s="21">
        <v>8</v>
      </c>
      <c r="D32" s="21" t="s">
        <v>34</v>
      </c>
      <c r="E32" s="21">
        <v>1121</v>
      </c>
      <c r="F32" s="21">
        <f t="shared" si="0"/>
        <v>8968</v>
      </c>
    </row>
    <row r="33" spans="1:6" ht="30" x14ac:dyDescent="0.25">
      <c r="A33" s="21" t="s">
        <v>1646</v>
      </c>
      <c r="B33" s="21" t="s">
        <v>1647</v>
      </c>
      <c r="C33" s="21">
        <v>12</v>
      </c>
      <c r="D33" s="21" t="s">
        <v>34</v>
      </c>
      <c r="E33" s="21">
        <v>271.39999999999998</v>
      </c>
      <c r="F33" s="21">
        <f t="shared" si="0"/>
        <v>3256.7999999999997</v>
      </c>
    </row>
    <row r="34" spans="1:6" x14ac:dyDescent="0.25">
      <c r="A34" s="21"/>
      <c r="B34" s="21" t="s">
        <v>1648</v>
      </c>
      <c r="C34" s="21">
        <v>7</v>
      </c>
      <c r="D34" s="21"/>
      <c r="E34" s="21">
        <v>463</v>
      </c>
      <c r="F34" s="21">
        <f t="shared" si="0"/>
        <v>3241</v>
      </c>
    </row>
    <row r="35" spans="1:6" ht="30" x14ac:dyDescent="0.25">
      <c r="A35" s="21" t="s">
        <v>1649</v>
      </c>
      <c r="B35" s="21" t="s">
        <v>1650</v>
      </c>
      <c r="C35" s="21">
        <v>29</v>
      </c>
      <c r="D35" s="21" t="s">
        <v>34</v>
      </c>
      <c r="E35" s="21">
        <v>100.3</v>
      </c>
      <c r="F35" s="21">
        <f t="shared" si="0"/>
        <v>2908.7</v>
      </c>
    </row>
    <row r="36" spans="1:6" ht="30" x14ac:dyDescent="0.25">
      <c r="A36" s="21" t="s">
        <v>1651</v>
      </c>
      <c r="B36" s="21" t="s">
        <v>1652</v>
      </c>
      <c r="C36" s="21">
        <v>15</v>
      </c>
      <c r="D36" s="21" t="s">
        <v>34</v>
      </c>
      <c r="E36" s="21">
        <v>147.5</v>
      </c>
      <c r="F36" s="21">
        <f t="shared" si="0"/>
        <v>2212.5</v>
      </c>
    </row>
    <row r="37" spans="1:6" ht="30" x14ac:dyDescent="0.25">
      <c r="A37" s="21" t="s">
        <v>1653</v>
      </c>
      <c r="B37" s="21" t="s">
        <v>1654</v>
      </c>
      <c r="C37" s="21">
        <v>1</v>
      </c>
      <c r="D37" s="21" t="s">
        <v>34</v>
      </c>
      <c r="E37" s="21">
        <v>3221.4</v>
      </c>
      <c r="F37" s="21">
        <f t="shared" si="0"/>
        <v>3221.4</v>
      </c>
    </row>
    <row r="38" spans="1:6" ht="30" x14ac:dyDescent="0.25">
      <c r="A38" s="21" t="s">
        <v>1655</v>
      </c>
      <c r="B38" s="21" t="s">
        <v>1656</v>
      </c>
      <c r="C38" s="21">
        <v>9</v>
      </c>
      <c r="D38" s="21" t="s">
        <v>34</v>
      </c>
      <c r="E38" s="21">
        <v>445</v>
      </c>
      <c r="F38" s="21">
        <f t="shared" si="0"/>
        <v>4005</v>
      </c>
    </row>
    <row r="39" spans="1:6" ht="30" x14ac:dyDescent="0.25">
      <c r="A39" s="21" t="s">
        <v>1657</v>
      </c>
      <c r="B39" s="21" t="s">
        <v>1658</v>
      </c>
      <c r="C39" s="21">
        <v>50</v>
      </c>
      <c r="D39" s="21" t="s">
        <v>34</v>
      </c>
      <c r="E39" s="21">
        <v>1</v>
      </c>
      <c r="F39" s="21">
        <f t="shared" si="0"/>
        <v>50</v>
      </c>
    </row>
    <row r="40" spans="1:6" ht="45" x14ac:dyDescent="0.25">
      <c r="A40" s="21" t="s">
        <v>1659</v>
      </c>
      <c r="B40" s="21" t="s">
        <v>1660</v>
      </c>
      <c r="C40" s="21">
        <v>1</v>
      </c>
      <c r="D40" s="21" t="s">
        <v>34</v>
      </c>
      <c r="E40" s="21">
        <v>515</v>
      </c>
      <c r="F40" s="21">
        <f t="shared" si="0"/>
        <v>515</v>
      </c>
    </row>
    <row r="41" spans="1:6" ht="30" x14ac:dyDescent="0.25">
      <c r="A41" s="21" t="s">
        <v>1661</v>
      </c>
      <c r="B41" s="21" t="s">
        <v>1662</v>
      </c>
      <c r="C41" s="21">
        <v>5</v>
      </c>
      <c r="D41" s="21" t="s">
        <v>34</v>
      </c>
      <c r="E41" s="21">
        <v>1411.28</v>
      </c>
      <c r="F41" s="21">
        <f t="shared" si="0"/>
        <v>7056.4</v>
      </c>
    </row>
    <row r="42" spans="1:6" ht="30" x14ac:dyDescent="0.25">
      <c r="A42" s="21" t="s">
        <v>1663</v>
      </c>
      <c r="B42" s="21" t="s">
        <v>1664</v>
      </c>
      <c r="C42" s="21">
        <v>49</v>
      </c>
      <c r="D42" s="21"/>
      <c r="E42" s="21">
        <v>1100.69</v>
      </c>
      <c r="F42" s="21">
        <f t="shared" si="0"/>
        <v>53933.810000000005</v>
      </c>
    </row>
    <row r="43" spans="1:6" ht="30" x14ac:dyDescent="0.25">
      <c r="A43" s="21" t="s">
        <v>1665</v>
      </c>
      <c r="B43" s="21" t="s">
        <v>1666</v>
      </c>
      <c r="C43" s="21">
        <v>1</v>
      </c>
      <c r="D43" s="21" t="s">
        <v>34</v>
      </c>
      <c r="E43" s="21">
        <v>336.3</v>
      </c>
      <c r="F43" s="21">
        <f t="shared" si="0"/>
        <v>336.3</v>
      </c>
    </row>
    <row r="44" spans="1:6" ht="30" x14ac:dyDescent="0.25">
      <c r="A44" s="21" t="s">
        <v>1667</v>
      </c>
      <c r="B44" s="21" t="s">
        <v>1668</v>
      </c>
      <c r="C44" s="21">
        <v>7</v>
      </c>
      <c r="D44" s="21" t="s">
        <v>34</v>
      </c>
      <c r="E44" s="21">
        <v>147.5</v>
      </c>
      <c r="F44" s="21">
        <f t="shared" si="0"/>
        <v>1032.5</v>
      </c>
    </row>
    <row r="45" spans="1:6" ht="30" x14ac:dyDescent="0.25">
      <c r="A45" s="21" t="s">
        <v>1669</v>
      </c>
      <c r="B45" s="21" t="s">
        <v>1670</v>
      </c>
      <c r="C45" s="21">
        <v>10</v>
      </c>
      <c r="D45" s="21" t="s">
        <v>34</v>
      </c>
      <c r="E45" s="26">
        <v>1770</v>
      </c>
      <c r="F45" s="21">
        <f t="shared" si="0"/>
        <v>17700</v>
      </c>
    </row>
    <row r="46" spans="1:6" ht="30" x14ac:dyDescent="0.25">
      <c r="A46" s="21" t="s">
        <v>1671</v>
      </c>
      <c r="B46" s="21" t="s">
        <v>1672</v>
      </c>
      <c r="C46" s="21">
        <v>21</v>
      </c>
      <c r="D46" s="21" t="s">
        <v>34</v>
      </c>
      <c r="E46" s="21">
        <v>450</v>
      </c>
      <c r="F46" s="21">
        <f t="shared" si="0"/>
        <v>9450</v>
      </c>
    </row>
    <row r="47" spans="1:6" ht="30" x14ac:dyDescent="0.25">
      <c r="A47" s="21" t="s">
        <v>1673</v>
      </c>
      <c r="B47" s="21" t="s">
        <v>1674</v>
      </c>
      <c r="C47" s="21">
        <v>2</v>
      </c>
      <c r="D47" s="21" t="s">
        <v>34</v>
      </c>
      <c r="E47" s="21">
        <v>115.64</v>
      </c>
      <c r="F47" s="21">
        <f t="shared" si="0"/>
        <v>231.28</v>
      </c>
    </row>
    <row r="48" spans="1:6" ht="30" x14ac:dyDescent="0.25">
      <c r="A48" s="21" t="s">
        <v>1675</v>
      </c>
      <c r="B48" s="21" t="s">
        <v>1676</v>
      </c>
      <c r="C48" s="21">
        <v>5</v>
      </c>
      <c r="D48" s="21" t="s">
        <v>34</v>
      </c>
      <c r="E48" s="21">
        <v>53.1</v>
      </c>
      <c r="F48" s="21">
        <f t="shared" si="0"/>
        <v>265.5</v>
      </c>
    </row>
    <row r="49" spans="1:6" ht="30" x14ac:dyDescent="0.25">
      <c r="A49" s="21" t="s">
        <v>1677</v>
      </c>
      <c r="B49" s="21" t="s">
        <v>1678</v>
      </c>
      <c r="C49" s="21">
        <v>10</v>
      </c>
      <c r="D49" s="21" t="s">
        <v>34</v>
      </c>
      <c r="E49" s="21">
        <v>684.99</v>
      </c>
      <c r="F49" s="21">
        <f t="shared" si="0"/>
        <v>6849.9</v>
      </c>
    </row>
    <row r="50" spans="1:6" ht="45" x14ac:dyDescent="0.25">
      <c r="A50" s="21" t="s">
        <v>1679</v>
      </c>
      <c r="B50" s="21" t="s">
        <v>1680</v>
      </c>
      <c r="C50" s="21">
        <v>1</v>
      </c>
      <c r="D50" s="21" t="s">
        <v>34</v>
      </c>
      <c r="E50" s="21">
        <v>710.65</v>
      </c>
      <c r="F50" s="21">
        <f t="shared" si="0"/>
        <v>710.65</v>
      </c>
    </row>
    <row r="51" spans="1:6" ht="30" x14ac:dyDescent="0.25">
      <c r="A51" s="21" t="s">
        <v>1681</v>
      </c>
      <c r="B51" s="21" t="s">
        <v>1682</v>
      </c>
      <c r="C51" s="21">
        <v>2</v>
      </c>
      <c r="D51" s="21" t="s">
        <v>34</v>
      </c>
      <c r="E51" s="21">
        <v>243.06819999999999</v>
      </c>
      <c r="F51" s="21">
        <f t="shared" si="0"/>
        <v>486.13639999999998</v>
      </c>
    </row>
    <row r="52" spans="1:6" ht="45" x14ac:dyDescent="0.25">
      <c r="A52" s="21" t="s">
        <v>1683</v>
      </c>
      <c r="B52" s="21" t="s">
        <v>1684</v>
      </c>
      <c r="C52" s="21">
        <v>1</v>
      </c>
      <c r="D52" s="21" t="s">
        <v>34</v>
      </c>
      <c r="E52" s="21">
        <v>323.50880000000001</v>
      </c>
      <c r="F52" s="21">
        <f t="shared" si="0"/>
        <v>323.50880000000001</v>
      </c>
    </row>
    <row r="53" spans="1:6" ht="45" x14ac:dyDescent="0.25">
      <c r="A53" s="21" t="s">
        <v>1685</v>
      </c>
      <c r="B53" s="21" t="s">
        <v>1686</v>
      </c>
      <c r="C53" s="21">
        <v>1</v>
      </c>
      <c r="D53" s="21" t="s">
        <v>34</v>
      </c>
      <c r="E53" s="21">
        <v>1</v>
      </c>
      <c r="F53" s="21">
        <f t="shared" si="0"/>
        <v>1</v>
      </c>
    </row>
    <row r="54" spans="1:6" ht="60" x14ac:dyDescent="0.25">
      <c r="A54" s="21" t="s">
        <v>1687</v>
      </c>
      <c r="B54" s="21" t="s">
        <v>1688</v>
      </c>
      <c r="C54" s="21">
        <v>8</v>
      </c>
      <c r="D54" s="21" t="s">
        <v>34</v>
      </c>
      <c r="E54" s="21">
        <v>584.1</v>
      </c>
      <c r="F54" s="21">
        <f t="shared" si="0"/>
        <v>4672.8</v>
      </c>
    </row>
    <row r="55" spans="1:6" ht="30" x14ac:dyDescent="0.25">
      <c r="A55" s="21" t="s">
        <v>1689</v>
      </c>
      <c r="B55" s="21" t="s">
        <v>1690</v>
      </c>
      <c r="C55" s="21">
        <v>2</v>
      </c>
      <c r="D55" s="21" t="s">
        <v>327</v>
      </c>
      <c r="E55" s="21">
        <v>1410.1</v>
      </c>
      <c r="F55" s="21">
        <f t="shared" si="0"/>
        <v>2820.2</v>
      </c>
    </row>
    <row r="56" spans="1:6" ht="30" x14ac:dyDescent="0.25">
      <c r="A56" s="21" t="s">
        <v>1691</v>
      </c>
      <c r="B56" s="21" t="s">
        <v>1692</v>
      </c>
      <c r="C56" s="21">
        <v>36</v>
      </c>
      <c r="D56" s="21" t="s">
        <v>34</v>
      </c>
      <c r="E56" s="21">
        <v>23.895</v>
      </c>
      <c r="F56" s="21">
        <f t="shared" si="0"/>
        <v>860.22</v>
      </c>
    </row>
    <row r="57" spans="1:6" x14ac:dyDescent="0.25">
      <c r="A57" s="21"/>
      <c r="B57" s="21" t="s">
        <v>1693</v>
      </c>
      <c r="C57" s="21">
        <v>21</v>
      </c>
      <c r="D57" s="21" t="s">
        <v>1368</v>
      </c>
      <c r="E57" s="21">
        <v>55</v>
      </c>
      <c r="F57" s="21">
        <f t="shared" si="0"/>
        <v>1155</v>
      </c>
    </row>
    <row r="58" spans="1:6" ht="30" x14ac:dyDescent="0.25">
      <c r="A58" s="21" t="s">
        <v>1694</v>
      </c>
      <c r="B58" s="21" t="s">
        <v>1695</v>
      </c>
      <c r="C58" s="21">
        <v>18</v>
      </c>
      <c r="D58" s="21"/>
      <c r="E58" s="21">
        <v>108.56</v>
      </c>
      <c r="F58" s="21">
        <f t="shared" si="0"/>
        <v>1954.08</v>
      </c>
    </row>
    <row r="59" spans="1:6" ht="30" x14ac:dyDescent="0.25">
      <c r="A59" s="21" t="s">
        <v>1696</v>
      </c>
      <c r="B59" s="21" t="s">
        <v>1697</v>
      </c>
      <c r="C59" s="21">
        <v>1</v>
      </c>
      <c r="D59" s="21" t="s">
        <v>34</v>
      </c>
      <c r="E59" s="21">
        <v>316.22820000000002</v>
      </c>
      <c r="F59" s="21">
        <f t="shared" si="0"/>
        <v>316.22820000000002</v>
      </c>
    </row>
    <row r="60" spans="1:6" ht="30" x14ac:dyDescent="0.25">
      <c r="A60" s="21" t="s">
        <v>1698</v>
      </c>
      <c r="B60" s="21" t="s">
        <v>1699</v>
      </c>
      <c r="C60" s="21">
        <v>10</v>
      </c>
      <c r="D60" s="21" t="s">
        <v>34</v>
      </c>
      <c r="E60" s="21">
        <v>515.66</v>
      </c>
      <c r="F60" s="21">
        <f t="shared" si="0"/>
        <v>5156.5999999999995</v>
      </c>
    </row>
    <row r="61" spans="1:6" ht="30" x14ac:dyDescent="0.25">
      <c r="A61" s="21" t="s">
        <v>1700</v>
      </c>
      <c r="B61" s="21" t="s">
        <v>1701</v>
      </c>
      <c r="C61" s="21">
        <v>1</v>
      </c>
      <c r="D61" s="21" t="s">
        <v>34</v>
      </c>
      <c r="E61" s="21">
        <v>198</v>
      </c>
      <c r="F61" s="21">
        <f t="shared" si="0"/>
        <v>198</v>
      </c>
    </row>
    <row r="62" spans="1:6" ht="30" x14ac:dyDescent="0.25">
      <c r="A62" s="21" t="s">
        <v>1702</v>
      </c>
      <c r="B62" s="21" t="s">
        <v>1703</v>
      </c>
      <c r="C62" s="21">
        <v>1</v>
      </c>
      <c r="D62" s="21" t="s">
        <v>34</v>
      </c>
      <c r="E62" s="21">
        <v>198</v>
      </c>
      <c r="F62" s="21">
        <f t="shared" si="0"/>
        <v>198</v>
      </c>
    </row>
    <row r="63" spans="1:6" ht="30" x14ac:dyDescent="0.25">
      <c r="A63" s="21" t="s">
        <v>1704</v>
      </c>
      <c r="B63" s="21" t="s">
        <v>1705</v>
      </c>
      <c r="C63" s="21">
        <v>1</v>
      </c>
      <c r="D63" s="21" t="s">
        <v>34</v>
      </c>
      <c r="E63" s="21">
        <v>206.5</v>
      </c>
      <c r="F63" s="21">
        <f t="shared" si="0"/>
        <v>206.5</v>
      </c>
    </row>
    <row r="64" spans="1:6" ht="30" x14ac:dyDescent="0.25">
      <c r="A64" s="21" t="s">
        <v>1706</v>
      </c>
      <c r="B64" s="21" t="s">
        <v>1707</v>
      </c>
      <c r="C64" s="21">
        <v>11</v>
      </c>
      <c r="D64" s="21" t="s">
        <v>327</v>
      </c>
      <c r="E64" s="21">
        <v>3422</v>
      </c>
      <c r="F64" s="21">
        <f t="shared" si="0"/>
        <v>37642</v>
      </c>
    </row>
    <row r="65" spans="1:6" ht="30" x14ac:dyDescent="0.25">
      <c r="A65" s="21" t="s">
        <v>1708</v>
      </c>
      <c r="B65" s="21" t="s">
        <v>1709</v>
      </c>
      <c r="C65" s="21">
        <v>1</v>
      </c>
      <c r="D65" s="21" t="s">
        <v>34</v>
      </c>
      <c r="E65" s="21">
        <v>690.3</v>
      </c>
      <c r="F65" s="21">
        <f t="shared" si="0"/>
        <v>690.3</v>
      </c>
    </row>
    <row r="66" spans="1:6" ht="30" x14ac:dyDescent="0.25">
      <c r="A66" s="21" t="s">
        <v>1710</v>
      </c>
      <c r="B66" s="21" t="s">
        <v>1711</v>
      </c>
      <c r="C66" s="21">
        <v>1</v>
      </c>
      <c r="D66" s="21" t="s">
        <v>43</v>
      </c>
      <c r="E66" s="21">
        <v>162.84</v>
      </c>
      <c r="F66" s="21">
        <f t="shared" si="0"/>
        <v>162.84</v>
      </c>
    </row>
    <row r="67" spans="1:6" ht="30" x14ac:dyDescent="0.25">
      <c r="A67" s="21" t="s">
        <v>1712</v>
      </c>
      <c r="B67" s="21" t="s">
        <v>1713</v>
      </c>
      <c r="C67" s="21">
        <v>2</v>
      </c>
      <c r="D67" s="21" t="s">
        <v>34</v>
      </c>
      <c r="E67" s="21">
        <v>75.992000000000004</v>
      </c>
      <c r="F67" s="21">
        <f t="shared" si="0"/>
        <v>151.98400000000001</v>
      </c>
    </row>
    <row r="68" spans="1:6" ht="30" x14ac:dyDescent="0.25">
      <c r="A68" s="21" t="s">
        <v>1714</v>
      </c>
      <c r="B68" s="21" t="s">
        <v>1715</v>
      </c>
      <c r="C68" s="21">
        <v>2</v>
      </c>
      <c r="D68" s="21" t="s">
        <v>34</v>
      </c>
      <c r="E68" s="21">
        <v>54.28</v>
      </c>
      <c r="F68" s="21">
        <f t="shared" si="0"/>
        <v>108.56</v>
      </c>
    </row>
    <row r="69" spans="1:6" ht="30" x14ac:dyDescent="0.25">
      <c r="A69" s="21" t="s">
        <v>1716</v>
      </c>
      <c r="B69" s="21" t="s">
        <v>1717</v>
      </c>
      <c r="C69" s="21">
        <v>2</v>
      </c>
      <c r="D69" s="21" t="s">
        <v>34</v>
      </c>
      <c r="E69" s="21">
        <v>54.28</v>
      </c>
      <c r="F69" s="21">
        <f t="shared" si="0"/>
        <v>108.56</v>
      </c>
    </row>
    <row r="70" spans="1:6" ht="30" x14ac:dyDescent="0.25">
      <c r="A70" s="21" t="s">
        <v>1718</v>
      </c>
      <c r="B70" s="21" t="s">
        <v>1719</v>
      </c>
      <c r="C70" s="21">
        <v>2</v>
      </c>
      <c r="D70" s="21" t="s">
        <v>34</v>
      </c>
      <c r="E70" s="21">
        <v>572.29999999999995</v>
      </c>
      <c r="F70" s="21">
        <f t="shared" si="0"/>
        <v>1144.5999999999999</v>
      </c>
    </row>
    <row r="71" spans="1:6" ht="30" x14ac:dyDescent="0.25">
      <c r="A71" s="21" t="s">
        <v>1720</v>
      </c>
      <c r="B71" s="21" t="s">
        <v>1721</v>
      </c>
      <c r="C71" s="21">
        <v>9</v>
      </c>
      <c r="D71" s="21" t="s">
        <v>34</v>
      </c>
      <c r="E71" s="21">
        <v>2330.5</v>
      </c>
      <c r="F71" s="21">
        <f t="shared" si="0"/>
        <v>20974.5</v>
      </c>
    </row>
    <row r="72" spans="1:6" ht="30" x14ac:dyDescent="0.25">
      <c r="A72" s="21" t="s">
        <v>1722</v>
      </c>
      <c r="B72" s="21" t="s">
        <v>1723</v>
      </c>
      <c r="C72" s="21">
        <v>2</v>
      </c>
      <c r="D72" s="21" t="s">
        <v>34</v>
      </c>
      <c r="E72" s="21">
        <v>2773</v>
      </c>
      <c r="F72" s="21">
        <f t="shared" ref="F72:F135" si="1">C72*E72</f>
        <v>5546</v>
      </c>
    </row>
    <row r="73" spans="1:6" ht="30" x14ac:dyDescent="0.25">
      <c r="A73" s="21" t="s">
        <v>1570</v>
      </c>
      <c r="B73" s="21" t="s">
        <v>1724</v>
      </c>
      <c r="C73" s="21">
        <v>20</v>
      </c>
      <c r="D73" s="21" t="s">
        <v>92</v>
      </c>
      <c r="E73" s="21">
        <v>90.86</v>
      </c>
      <c r="F73" s="21">
        <f t="shared" si="1"/>
        <v>1817.2</v>
      </c>
    </row>
    <row r="74" spans="1:6" ht="30" x14ac:dyDescent="0.25">
      <c r="A74" s="21" t="s">
        <v>1725</v>
      </c>
      <c r="B74" s="21" t="s">
        <v>1726</v>
      </c>
      <c r="C74" s="21">
        <v>1</v>
      </c>
      <c r="D74" s="21" t="s">
        <v>34</v>
      </c>
      <c r="E74" s="21">
        <v>737.5</v>
      </c>
      <c r="F74" s="21">
        <f t="shared" si="1"/>
        <v>737.5</v>
      </c>
    </row>
    <row r="75" spans="1:6" ht="30" x14ac:dyDescent="0.25">
      <c r="A75" s="21" t="s">
        <v>1727</v>
      </c>
      <c r="B75" s="21" t="s">
        <v>1728</v>
      </c>
      <c r="C75" s="21">
        <v>1</v>
      </c>
      <c r="D75" s="21" t="s">
        <v>34</v>
      </c>
      <c r="E75" s="21">
        <v>195.40799999999999</v>
      </c>
      <c r="F75" s="21">
        <f t="shared" si="1"/>
        <v>195.40799999999999</v>
      </c>
    </row>
    <row r="76" spans="1:6" ht="30" x14ac:dyDescent="0.25">
      <c r="A76" s="21" t="s">
        <v>1729</v>
      </c>
      <c r="B76" s="21" t="s">
        <v>1730</v>
      </c>
      <c r="C76" s="21">
        <v>12</v>
      </c>
      <c r="D76" s="21" t="s">
        <v>34</v>
      </c>
      <c r="E76" s="21">
        <v>445</v>
      </c>
      <c r="F76" s="21">
        <f t="shared" si="1"/>
        <v>5340</v>
      </c>
    </row>
    <row r="77" spans="1:6" ht="30" x14ac:dyDescent="0.25">
      <c r="A77" s="21" t="s">
        <v>1731</v>
      </c>
      <c r="B77" s="21" t="s">
        <v>1732</v>
      </c>
      <c r="C77" s="21">
        <v>2</v>
      </c>
      <c r="D77" s="21" t="s">
        <v>34</v>
      </c>
      <c r="E77" s="21">
        <v>218.3</v>
      </c>
      <c r="F77" s="21">
        <f t="shared" si="1"/>
        <v>436.6</v>
      </c>
    </row>
    <row r="78" spans="1:6" ht="30" x14ac:dyDescent="0.25">
      <c r="A78" s="21" t="s">
        <v>1733</v>
      </c>
      <c r="B78" s="21" t="s">
        <v>1734</v>
      </c>
      <c r="C78" s="21">
        <v>1</v>
      </c>
      <c r="D78" s="21" t="s">
        <v>34</v>
      </c>
      <c r="E78" s="21">
        <v>515</v>
      </c>
      <c r="F78" s="21">
        <f t="shared" si="1"/>
        <v>515</v>
      </c>
    </row>
    <row r="79" spans="1:6" ht="30" x14ac:dyDescent="0.25">
      <c r="A79" s="21" t="s">
        <v>1735</v>
      </c>
      <c r="B79" s="21" t="s">
        <v>1736</v>
      </c>
      <c r="C79" s="21">
        <v>20</v>
      </c>
      <c r="D79" s="21" t="s">
        <v>34</v>
      </c>
      <c r="E79" s="21">
        <v>515</v>
      </c>
      <c r="F79" s="21">
        <f t="shared" si="1"/>
        <v>10300</v>
      </c>
    </row>
    <row r="80" spans="1:6" ht="30" x14ac:dyDescent="0.25">
      <c r="A80" s="21" t="s">
        <v>1737</v>
      </c>
      <c r="B80" s="21" t="s">
        <v>1738</v>
      </c>
      <c r="C80" s="21">
        <v>50</v>
      </c>
      <c r="D80" s="21" t="s">
        <v>34</v>
      </c>
      <c r="E80" s="21">
        <v>1</v>
      </c>
      <c r="F80" s="21">
        <f t="shared" si="1"/>
        <v>50</v>
      </c>
    </row>
    <row r="81" spans="1:6" ht="30" x14ac:dyDescent="0.25">
      <c r="A81" s="21" t="s">
        <v>1739</v>
      </c>
      <c r="B81" s="21" t="s">
        <v>1740</v>
      </c>
      <c r="C81" s="21">
        <v>55</v>
      </c>
      <c r="D81" s="21" t="s">
        <v>34</v>
      </c>
      <c r="E81" s="21">
        <v>1</v>
      </c>
      <c r="F81" s="21">
        <f t="shared" si="1"/>
        <v>55</v>
      </c>
    </row>
    <row r="82" spans="1:6" ht="45" x14ac:dyDescent="0.25">
      <c r="A82" s="21" t="s">
        <v>1741</v>
      </c>
      <c r="B82" s="21" t="s">
        <v>1742</v>
      </c>
      <c r="C82" s="21">
        <v>20</v>
      </c>
      <c r="D82" s="21" t="s">
        <v>34</v>
      </c>
      <c r="E82" s="21">
        <v>1</v>
      </c>
      <c r="F82" s="21">
        <f t="shared" si="1"/>
        <v>20</v>
      </c>
    </row>
    <row r="83" spans="1:6" ht="45" x14ac:dyDescent="0.25">
      <c r="A83" s="21" t="s">
        <v>1743</v>
      </c>
      <c r="B83" s="21" t="s">
        <v>1744</v>
      </c>
      <c r="C83" s="21">
        <v>25</v>
      </c>
      <c r="D83" s="21" t="s">
        <v>34</v>
      </c>
      <c r="E83" s="21">
        <v>1</v>
      </c>
      <c r="F83" s="21">
        <f t="shared" si="1"/>
        <v>25</v>
      </c>
    </row>
    <row r="84" spans="1:6" ht="30" x14ac:dyDescent="0.25">
      <c r="A84" s="21" t="s">
        <v>1745</v>
      </c>
      <c r="B84" s="21" t="s">
        <v>1746</v>
      </c>
      <c r="C84" s="21">
        <v>2</v>
      </c>
      <c r="D84" s="21" t="s">
        <v>34</v>
      </c>
      <c r="E84" s="21">
        <v>17700</v>
      </c>
      <c r="F84" s="21">
        <f t="shared" si="1"/>
        <v>35400</v>
      </c>
    </row>
    <row r="85" spans="1:6" ht="30" x14ac:dyDescent="0.25">
      <c r="A85" s="21" t="s">
        <v>1747</v>
      </c>
      <c r="B85" s="21" t="s">
        <v>1748</v>
      </c>
      <c r="C85" s="21">
        <v>50</v>
      </c>
      <c r="D85" s="21" t="s">
        <v>34</v>
      </c>
      <c r="E85" s="21">
        <v>1</v>
      </c>
      <c r="F85" s="21">
        <f t="shared" si="1"/>
        <v>50</v>
      </c>
    </row>
    <row r="86" spans="1:6" ht="30" x14ac:dyDescent="0.25">
      <c r="A86" s="21" t="s">
        <v>1749</v>
      </c>
      <c r="B86" s="21" t="s">
        <v>1750</v>
      </c>
      <c r="C86" s="21">
        <v>97</v>
      </c>
      <c r="D86" s="21" t="s">
        <v>34</v>
      </c>
      <c r="E86" s="21">
        <v>465</v>
      </c>
      <c r="F86" s="21">
        <f t="shared" si="1"/>
        <v>45105</v>
      </c>
    </row>
    <row r="87" spans="1:6" ht="45" x14ac:dyDescent="0.25">
      <c r="A87" s="21" t="s">
        <v>1751</v>
      </c>
      <c r="B87" s="21" t="s">
        <v>1752</v>
      </c>
      <c r="C87" s="21">
        <v>1</v>
      </c>
      <c r="D87" s="21" t="s">
        <v>34</v>
      </c>
      <c r="E87" s="21">
        <v>820</v>
      </c>
      <c r="F87" s="21">
        <f t="shared" si="1"/>
        <v>820</v>
      </c>
    </row>
    <row r="88" spans="1:6" ht="45" x14ac:dyDescent="0.25">
      <c r="A88" s="21" t="s">
        <v>1753</v>
      </c>
      <c r="B88" s="21" t="s">
        <v>1754</v>
      </c>
      <c r="C88" s="21">
        <v>2</v>
      </c>
      <c r="D88" s="21" t="s">
        <v>34</v>
      </c>
      <c r="E88" s="21">
        <v>1</v>
      </c>
      <c r="F88" s="21">
        <f t="shared" si="1"/>
        <v>2</v>
      </c>
    </row>
    <row r="89" spans="1:6" ht="30" x14ac:dyDescent="0.25">
      <c r="A89" s="21" t="s">
        <v>1755</v>
      </c>
      <c r="B89" s="21" t="s">
        <v>1756</v>
      </c>
      <c r="C89" s="21">
        <v>2</v>
      </c>
      <c r="D89" s="21" t="s">
        <v>34</v>
      </c>
      <c r="E89" s="21">
        <v>1162.3</v>
      </c>
      <c r="F89" s="21">
        <f t="shared" si="1"/>
        <v>2324.6</v>
      </c>
    </row>
    <row r="90" spans="1:6" ht="60" x14ac:dyDescent="0.25">
      <c r="A90" s="21" t="s">
        <v>1757</v>
      </c>
      <c r="B90" s="21" t="s">
        <v>1758</v>
      </c>
      <c r="C90" s="21">
        <v>1</v>
      </c>
      <c r="D90" s="21" t="s">
        <v>34</v>
      </c>
      <c r="E90" s="21">
        <v>1138000.997</v>
      </c>
      <c r="F90" s="21">
        <f t="shared" si="1"/>
        <v>1138000.997</v>
      </c>
    </row>
    <row r="91" spans="1:6" ht="60" x14ac:dyDescent="0.25">
      <c r="A91" s="21" t="s">
        <v>1759</v>
      </c>
      <c r="B91" s="21" t="s">
        <v>1760</v>
      </c>
      <c r="C91" s="21">
        <v>1</v>
      </c>
      <c r="D91" s="21" t="s">
        <v>34</v>
      </c>
      <c r="E91" s="21">
        <v>4008067.99</v>
      </c>
      <c r="F91" s="21">
        <f t="shared" si="1"/>
        <v>4008067.99</v>
      </c>
    </row>
    <row r="92" spans="1:6" ht="60" x14ac:dyDescent="0.25">
      <c r="A92" s="21" t="s">
        <v>1761</v>
      </c>
      <c r="B92" s="21" t="s">
        <v>1762</v>
      </c>
      <c r="C92" s="21">
        <v>1</v>
      </c>
      <c r="D92" s="21" t="s">
        <v>34</v>
      </c>
      <c r="E92" s="21">
        <v>2270102.9975999999</v>
      </c>
      <c r="F92" s="21">
        <f t="shared" si="1"/>
        <v>2270102.9975999999</v>
      </c>
    </row>
    <row r="93" spans="1:6" ht="60" x14ac:dyDescent="0.25">
      <c r="A93" s="21" t="s">
        <v>1763</v>
      </c>
      <c r="B93" s="21" t="s">
        <v>1764</v>
      </c>
      <c r="C93" s="21">
        <v>1</v>
      </c>
      <c r="D93" s="21" t="s">
        <v>34</v>
      </c>
      <c r="E93" s="21">
        <v>1054229.9913999999</v>
      </c>
      <c r="F93" s="21">
        <f t="shared" si="1"/>
        <v>1054229.9913999999</v>
      </c>
    </row>
    <row r="94" spans="1:6" ht="60" x14ac:dyDescent="0.25">
      <c r="A94" s="21" t="s">
        <v>1765</v>
      </c>
      <c r="B94" s="21" t="s">
        <v>1766</v>
      </c>
      <c r="C94" s="21">
        <v>1</v>
      </c>
      <c r="D94" s="21" t="s">
        <v>34</v>
      </c>
      <c r="E94" s="21">
        <v>5049676.9948000005</v>
      </c>
      <c r="F94" s="21">
        <f t="shared" si="1"/>
        <v>5049676.9948000005</v>
      </c>
    </row>
    <row r="95" spans="1:6" ht="45" x14ac:dyDescent="0.25">
      <c r="A95" s="21" t="s">
        <v>1767</v>
      </c>
      <c r="B95" s="21" t="s">
        <v>1768</v>
      </c>
      <c r="C95" s="21">
        <v>1</v>
      </c>
      <c r="D95" s="21" t="s">
        <v>34</v>
      </c>
      <c r="E95" s="21">
        <v>170704.99400000001</v>
      </c>
      <c r="F95" s="21">
        <f t="shared" si="1"/>
        <v>170704.99400000001</v>
      </c>
    </row>
    <row r="96" spans="1:6" ht="30" x14ac:dyDescent="0.25">
      <c r="A96" s="21" t="s">
        <v>1769</v>
      </c>
      <c r="B96" s="21" t="s">
        <v>1770</v>
      </c>
      <c r="C96" s="21">
        <v>1</v>
      </c>
      <c r="D96" s="21" t="s">
        <v>34</v>
      </c>
      <c r="E96" s="21">
        <v>151.33500000000001</v>
      </c>
      <c r="F96" s="21">
        <f t="shared" si="1"/>
        <v>151.33500000000001</v>
      </c>
    </row>
    <row r="97" spans="1:6" ht="30" x14ac:dyDescent="0.25">
      <c r="A97" s="21" t="s">
        <v>1771</v>
      </c>
      <c r="B97" s="21" t="s">
        <v>1770</v>
      </c>
      <c r="C97" s="21">
        <v>2</v>
      </c>
      <c r="D97" s="21" t="s">
        <v>34</v>
      </c>
      <c r="E97" s="21">
        <v>118</v>
      </c>
      <c r="F97" s="21">
        <f t="shared" si="1"/>
        <v>236</v>
      </c>
    </row>
    <row r="98" spans="1:6" ht="45" x14ac:dyDescent="0.25">
      <c r="A98" s="21" t="s">
        <v>1772</v>
      </c>
      <c r="B98" s="21" t="s">
        <v>1773</v>
      </c>
      <c r="C98" s="21">
        <v>2</v>
      </c>
      <c r="D98" s="21" t="s">
        <v>34</v>
      </c>
      <c r="E98" s="21">
        <v>2160.0018</v>
      </c>
      <c r="F98" s="21">
        <f t="shared" si="1"/>
        <v>4320.0036</v>
      </c>
    </row>
    <row r="99" spans="1:6" ht="45" x14ac:dyDescent="0.25">
      <c r="A99" s="21" t="s">
        <v>1774</v>
      </c>
      <c r="B99" s="21" t="s">
        <v>1775</v>
      </c>
      <c r="C99" s="21">
        <v>1</v>
      </c>
      <c r="D99" s="21" t="s">
        <v>34</v>
      </c>
      <c r="E99" s="21">
        <v>5882.3</v>
      </c>
      <c r="F99" s="21">
        <f t="shared" si="1"/>
        <v>5882.3</v>
      </c>
    </row>
    <row r="100" spans="1:6" ht="30" x14ac:dyDescent="0.25">
      <c r="A100" s="21" t="s">
        <v>1776</v>
      </c>
      <c r="B100" s="21" t="s">
        <v>1777</v>
      </c>
      <c r="C100" s="21">
        <v>27</v>
      </c>
      <c r="D100" s="21" t="s">
        <v>34</v>
      </c>
      <c r="E100" s="21">
        <v>1829</v>
      </c>
      <c r="F100" s="21">
        <f t="shared" si="1"/>
        <v>49383</v>
      </c>
    </row>
    <row r="101" spans="1:6" ht="30" x14ac:dyDescent="0.25">
      <c r="A101" s="21" t="s">
        <v>1778</v>
      </c>
      <c r="B101" s="21" t="s">
        <v>1779</v>
      </c>
      <c r="C101" s="21">
        <v>3</v>
      </c>
      <c r="D101" s="21" t="s">
        <v>34</v>
      </c>
      <c r="E101" s="21">
        <v>1988.3</v>
      </c>
      <c r="F101" s="21">
        <f t="shared" si="1"/>
        <v>5964.9</v>
      </c>
    </row>
    <row r="102" spans="1:6" ht="30" x14ac:dyDescent="0.25">
      <c r="A102" s="21" t="s">
        <v>1780</v>
      </c>
      <c r="B102" s="21" t="s">
        <v>1781</v>
      </c>
      <c r="C102" s="21">
        <v>3</v>
      </c>
      <c r="D102" s="21" t="s">
        <v>34</v>
      </c>
      <c r="E102" s="21">
        <v>460.2</v>
      </c>
      <c r="F102" s="21">
        <f t="shared" si="1"/>
        <v>1380.6</v>
      </c>
    </row>
    <row r="103" spans="1:6" ht="30" x14ac:dyDescent="0.25">
      <c r="A103" s="21" t="s">
        <v>1782</v>
      </c>
      <c r="B103" s="21" t="s">
        <v>1783</v>
      </c>
      <c r="C103" s="21">
        <v>58</v>
      </c>
      <c r="D103" s="21" t="s">
        <v>1118</v>
      </c>
      <c r="E103" s="21">
        <v>1</v>
      </c>
      <c r="F103" s="21">
        <f t="shared" si="1"/>
        <v>58</v>
      </c>
    </row>
    <row r="104" spans="1:6" ht="30" x14ac:dyDescent="0.25">
      <c r="A104" s="21" t="s">
        <v>1784</v>
      </c>
      <c r="B104" s="21" t="s">
        <v>1785</v>
      </c>
      <c r="C104" s="21">
        <v>10</v>
      </c>
      <c r="D104" s="21" t="s">
        <v>34</v>
      </c>
      <c r="E104" s="21">
        <v>165.2</v>
      </c>
      <c r="F104" s="21">
        <f t="shared" si="1"/>
        <v>1652</v>
      </c>
    </row>
    <row r="105" spans="1:6" ht="45" x14ac:dyDescent="0.25">
      <c r="A105" s="21" t="s">
        <v>1786</v>
      </c>
      <c r="B105" s="21" t="s">
        <v>1787</v>
      </c>
      <c r="C105" s="21">
        <v>4</v>
      </c>
      <c r="D105" s="21" t="s">
        <v>34</v>
      </c>
      <c r="E105" s="21">
        <v>1162.3</v>
      </c>
      <c r="F105" s="21">
        <f t="shared" si="1"/>
        <v>4649.2</v>
      </c>
    </row>
    <row r="106" spans="1:6" ht="45" x14ac:dyDescent="0.25">
      <c r="A106" s="21" t="s">
        <v>1788</v>
      </c>
      <c r="B106" s="21" t="s">
        <v>1789</v>
      </c>
      <c r="C106" s="21">
        <v>1</v>
      </c>
      <c r="D106" s="21" t="s">
        <v>34</v>
      </c>
      <c r="E106" s="21">
        <v>808.3</v>
      </c>
      <c r="F106" s="21">
        <f t="shared" si="1"/>
        <v>808.3</v>
      </c>
    </row>
    <row r="107" spans="1:6" ht="60" x14ac:dyDescent="0.25">
      <c r="A107" s="21" t="s">
        <v>1790</v>
      </c>
      <c r="B107" s="21" t="s">
        <v>1791</v>
      </c>
      <c r="C107" s="21">
        <v>1</v>
      </c>
      <c r="D107" s="21" t="s">
        <v>34</v>
      </c>
      <c r="E107" s="21">
        <v>1156.4000000000001</v>
      </c>
      <c r="F107" s="21">
        <f t="shared" si="1"/>
        <v>1156.4000000000001</v>
      </c>
    </row>
    <row r="108" spans="1:6" ht="45" x14ac:dyDescent="0.25">
      <c r="A108" s="21" t="s">
        <v>1792</v>
      </c>
      <c r="B108" s="21" t="s">
        <v>1793</v>
      </c>
      <c r="C108" s="21">
        <v>1</v>
      </c>
      <c r="D108" s="21" t="s">
        <v>34</v>
      </c>
      <c r="E108" s="21">
        <v>1526.8492000000001</v>
      </c>
      <c r="F108" s="21">
        <f t="shared" si="1"/>
        <v>1526.8492000000001</v>
      </c>
    </row>
    <row r="109" spans="1:6" ht="30" x14ac:dyDescent="0.25">
      <c r="A109" s="21" t="s">
        <v>1794</v>
      </c>
      <c r="B109" s="21" t="s">
        <v>1795</v>
      </c>
      <c r="C109" s="21">
        <v>1</v>
      </c>
      <c r="D109" s="21" t="s">
        <v>34</v>
      </c>
      <c r="E109" s="21">
        <v>354</v>
      </c>
      <c r="F109" s="21">
        <f t="shared" si="1"/>
        <v>354</v>
      </c>
    </row>
    <row r="110" spans="1:6" ht="30" x14ac:dyDescent="0.25">
      <c r="A110" s="21" t="s">
        <v>1796</v>
      </c>
      <c r="B110" s="21" t="s">
        <v>1797</v>
      </c>
      <c r="C110" s="21">
        <v>1</v>
      </c>
      <c r="D110" s="21" t="s">
        <v>34</v>
      </c>
      <c r="E110" s="21">
        <v>584.1</v>
      </c>
      <c r="F110" s="21">
        <f t="shared" si="1"/>
        <v>584.1</v>
      </c>
    </row>
    <row r="111" spans="1:6" ht="30" x14ac:dyDescent="0.25">
      <c r="A111" s="21" t="s">
        <v>1798</v>
      </c>
      <c r="B111" s="21" t="s">
        <v>1799</v>
      </c>
      <c r="C111" s="21">
        <v>1</v>
      </c>
      <c r="D111" s="21" t="s">
        <v>34</v>
      </c>
      <c r="E111" s="21">
        <v>1349.4598000000001</v>
      </c>
      <c r="F111" s="21">
        <f t="shared" si="1"/>
        <v>1349.4598000000001</v>
      </c>
    </row>
    <row r="112" spans="1:6" ht="30" x14ac:dyDescent="0.25">
      <c r="A112" s="21" t="s">
        <v>1800</v>
      </c>
      <c r="B112" s="21" t="s">
        <v>1801</v>
      </c>
      <c r="C112" s="21">
        <v>1</v>
      </c>
      <c r="D112" s="21" t="s">
        <v>34</v>
      </c>
      <c r="E112" s="21">
        <v>1712.4749999999999</v>
      </c>
      <c r="F112" s="21">
        <f t="shared" si="1"/>
        <v>1712.4749999999999</v>
      </c>
    </row>
    <row r="113" spans="1:6" ht="30" x14ac:dyDescent="0.25">
      <c r="A113" s="21" t="s">
        <v>1802</v>
      </c>
      <c r="B113" s="21" t="s">
        <v>1803</v>
      </c>
      <c r="C113" s="21">
        <v>21</v>
      </c>
      <c r="D113" s="21" t="s">
        <v>34</v>
      </c>
      <c r="E113" s="21">
        <v>1829</v>
      </c>
      <c r="F113" s="21">
        <f t="shared" si="1"/>
        <v>38409</v>
      </c>
    </row>
    <row r="114" spans="1:6" ht="30" x14ac:dyDescent="0.25">
      <c r="A114" s="21" t="s">
        <v>1804</v>
      </c>
      <c r="B114" s="21" t="s">
        <v>1805</v>
      </c>
      <c r="C114" s="21">
        <v>2</v>
      </c>
      <c r="D114" s="21" t="s">
        <v>34</v>
      </c>
      <c r="E114" s="21">
        <v>1368.8</v>
      </c>
      <c r="F114" s="21">
        <f t="shared" si="1"/>
        <v>2737.6</v>
      </c>
    </row>
    <row r="115" spans="1:6" ht="30" x14ac:dyDescent="0.25">
      <c r="A115" s="21" t="s">
        <v>1806</v>
      </c>
      <c r="B115" s="21" t="s">
        <v>1807</v>
      </c>
      <c r="C115" s="21">
        <v>3</v>
      </c>
      <c r="D115" s="21" t="s">
        <v>34</v>
      </c>
      <c r="E115" s="21">
        <v>365.84719999999999</v>
      </c>
      <c r="F115" s="21">
        <f t="shared" si="1"/>
        <v>1097.5416</v>
      </c>
    </row>
    <row r="116" spans="1:6" ht="30" x14ac:dyDescent="0.25">
      <c r="A116" s="21" t="s">
        <v>1808</v>
      </c>
      <c r="B116" s="21" t="s">
        <v>1809</v>
      </c>
      <c r="C116" s="21">
        <v>1</v>
      </c>
      <c r="D116" s="21" t="s">
        <v>34</v>
      </c>
      <c r="E116" s="21">
        <v>345</v>
      </c>
      <c r="F116" s="21">
        <f t="shared" si="1"/>
        <v>345</v>
      </c>
    </row>
    <row r="117" spans="1:6" ht="30" x14ac:dyDescent="0.25">
      <c r="A117" s="21" t="s">
        <v>1810</v>
      </c>
      <c r="B117" s="21" t="s">
        <v>1811</v>
      </c>
      <c r="C117" s="21">
        <v>2</v>
      </c>
      <c r="D117" s="21" t="s">
        <v>34</v>
      </c>
      <c r="E117" s="21">
        <v>320.25200000000001</v>
      </c>
      <c r="F117" s="21">
        <f t="shared" si="1"/>
        <v>640.50400000000002</v>
      </c>
    </row>
    <row r="118" spans="1:6" ht="30" x14ac:dyDescent="0.25">
      <c r="A118" s="21" t="s">
        <v>1812</v>
      </c>
      <c r="B118" s="21" t="s">
        <v>1813</v>
      </c>
      <c r="C118" s="21">
        <v>3</v>
      </c>
      <c r="D118" s="21" t="s">
        <v>34</v>
      </c>
      <c r="E118" s="21">
        <v>1</v>
      </c>
      <c r="F118" s="21">
        <f t="shared" si="1"/>
        <v>3</v>
      </c>
    </row>
    <row r="119" spans="1:6" ht="30" x14ac:dyDescent="0.25">
      <c r="A119" s="21" t="s">
        <v>1814</v>
      </c>
      <c r="B119" s="21" t="s">
        <v>1815</v>
      </c>
      <c r="C119" s="21">
        <v>2</v>
      </c>
      <c r="D119" s="21" t="s">
        <v>34</v>
      </c>
      <c r="E119" s="21">
        <v>1</v>
      </c>
      <c r="F119" s="21">
        <f t="shared" si="1"/>
        <v>2</v>
      </c>
    </row>
    <row r="120" spans="1:6" ht="60" x14ac:dyDescent="0.25">
      <c r="A120" s="21" t="s">
        <v>1816</v>
      </c>
      <c r="B120" s="21" t="s">
        <v>1817</v>
      </c>
      <c r="C120" s="21">
        <v>1</v>
      </c>
      <c r="D120" s="21" t="s">
        <v>34</v>
      </c>
      <c r="E120" s="21">
        <v>5804.9982</v>
      </c>
      <c r="F120" s="21">
        <f t="shared" si="1"/>
        <v>5804.9982</v>
      </c>
    </row>
    <row r="121" spans="1:6" ht="30" x14ac:dyDescent="0.25">
      <c r="A121" s="21" t="s">
        <v>1818</v>
      </c>
      <c r="B121" s="21" t="s">
        <v>1819</v>
      </c>
      <c r="C121" s="21">
        <v>4</v>
      </c>
      <c r="D121" s="21" t="s">
        <v>34</v>
      </c>
      <c r="E121" s="21">
        <v>4248</v>
      </c>
      <c r="F121" s="21">
        <f t="shared" si="1"/>
        <v>16992</v>
      </c>
    </row>
    <row r="122" spans="1:6" ht="30" x14ac:dyDescent="0.25">
      <c r="A122" s="21" t="s">
        <v>1820</v>
      </c>
      <c r="B122" s="21" t="s">
        <v>1821</v>
      </c>
      <c r="C122" s="21">
        <v>20</v>
      </c>
      <c r="D122" s="21" t="s">
        <v>34</v>
      </c>
      <c r="E122" s="21">
        <v>1</v>
      </c>
      <c r="F122" s="21">
        <f t="shared" si="1"/>
        <v>20</v>
      </c>
    </row>
    <row r="123" spans="1:6" ht="30" x14ac:dyDescent="0.25">
      <c r="A123" s="21" t="s">
        <v>1822</v>
      </c>
      <c r="B123" s="21" t="s">
        <v>1823</v>
      </c>
      <c r="C123" s="21">
        <v>1</v>
      </c>
      <c r="D123" s="21" t="s">
        <v>34</v>
      </c>
      <c r="E123" s="21">
        <v>834.29539999999997</v>
      </c>
      <c r="F123" s="21">
        <f t="shared" si="1"/>
        <v>834.29539999999997</v>
      </c>
    </row>
    <row r="124" spans="1:6" ht="30" x14ac:dyDescent="0.25">
      <c r="A124" s="21" t="s">
        <v>1824</v>
      </c>
      <c r="B124" s="21" t="s">
        <v>1825</v>
      </c>
      <c r="C124" s="21">
        <v>2</v>
      </c>
      <c r="D124" s="21" t="s">
        <v>34</v>
      </c>
      <c r="E124" s="21">
        <v>8124.3</v>
      </c>
      <c r="F124" s="21">
        <f t="shared" si="1"/>
        <v>16248.6</v>
      </c>
    </row>
    <row r="125" spans="1:6" ht="45" x14ac:dyDescent="0.25">
      <c r="A125" s="21" t="s">
        <v>1826</v>
      </c>
      <c r="B125" s="21" t="s">
        <v>1827</v>
      </c>
      <c r="C125" s="21">
        <v>6</v>
      </c>
      <c r="D125" s="21" t="s">
        <v>34</v>
      </c>
      <c r="E125" s="21">
        <v>1746.4</v>
      </c>
      <c r="F125" s="21">
        <f t="shared" si="1"/>
        <v>10478.400000000001</v>
      </c>
    </row>
    <row r="126" spans="1:6" ht="60" x14ac:dyDescent="0.25">
      <c r="A126" s="21" t="s">
        <v>1828</v>
      </c>
      <c r="B126" s="21" t="s">
        <v>1829</v>
      </c>
      <c r="C126" s="21">
        <v>125</v>
      </c>
      <c r="D126" s="21" t="s">
        <v>34</v>
      </c>
      <c r="E126" s="21">
        <v>1</v>
      </c>
      <c r="F126" s="21">
        <f t="shared" si="1"/>
        <v>125</v>
      </c>
    </row>
    <row r="127" spans="1:6" ht="30" x14ac:dyDescent="0.25">
      <c r="A127" s="21" t="s">
        <v>1830</v>
      </c>
      <c r="B127" s="21" t="s">
        <v>1831</v>
      </c>
      <c r="C127" s="21">
        <v>1</v>
      </c>
      <c r="D127" s="21" t="s">
        <v>34</v>
      </c>
      <c r="E127" s="21">
        <v>1</v>
      </c>
      <c r="F127" s="21">
        <f t="shared" si="1"/>
        <v>1</v>
      </c>
    </row>
    <row r="128" spans="1:6" ht="30" x14ac:dyDescent="0.25">
      <c r="A128" s="21" t="s">
        <v>1832</v>
      </c>
      <c r="B128" s="21" t="s">
        <v>1833</v>
      </c>
      <c r="C128" s="21">
        <v>3</v>
      </c>
      <c r="D128" s="21" t="s">
        <v>34</v>
      </c>
      <c r="E128" s="21">
        <v>171.1</v>
      </c>
      <c r="F128" s="21">
        <f t="shared" si="1"/>
        <v>513.29999999999995</v>
      </c>
    </row>
    <row r="129" spans="1:6" ht="30" x14ac:dyDescent="0.25">
      <c r="A129" s="21" t="s">
        <v>1834</v>
      </c>
      <c r="B129" s="21" t="s">
        <v>1835</v>
      </c>
      <c r="C129" s="21">
        <v>70</v>
      </c>
      <c r="D129" s="21" t="s">
        <v>34</v>
      </c>
      <c r="E129" s="21">
        <v>589.00879999999995</v>
      </c>
      <c r="F129" s="21">
        <f t="shared" si="1"/>
        <v>41230.615999999995</v>
      </c>
    </row>
    <row r="130" spans="1:6" ht="60" x14ac:dyDescent="0.25">
      <c r="A130" s="21" t="s">
        <v>1836</v>
      </c>
      <c r="B130" s="21" t="s">
        <v>1837</v>
      </c>
      <c r="C130" s="21">
        <v>16</v>
      </c>
      <c r="D130" s="21" t="s">
        <v>34</v>
      </c>
      <c r="E130" s="21">
        <v>530</v>
      </c>
      <c r="F130" s="21">
        <f t="shared" si="1"/>
        <v>8480</v>
      </c>
    </row>
    <row r="131" spans="1:6" ht="30" x14ac:dyDescent="0.25">
      <c r="A131" s="21" t="s">
        <v>1838</v>
      </c>
      <c r="B131" s="21" t="s">
        <v>1839</v>
      </c>
      <c r="C131" s="21">
        <v>18</v>
      </c>
      <c r="D131" s="21" t="s">
        <v>34</v>
      </c>
      <c r="E131" s="21">
        <v>515</v>
      </c>
      <c r="F131" s="21">
        <f t="shared" si="1"/>
        <v>9270</v>
      </c>
    </row>
    <row r="132" spans="1:6" ht="30" x14ac:dyDescent="0.25">
      <c r="A132" s="21" t="s">
        <v>1840</v>
      </c>
      <c r="B132" s="21" t="s">
        <v>1841</v>
      </c>
      <c r="C132" s="21">
        <v>191</v>
      </c>
      <c r="D132" s="21" t="s">
        <v>34</v>
      </c>
      <c r="E132" s="21">
        <v>750</v>
      </c>
      <c r="F132" s="21">
        <f t="shared" si="1"/>
        <v>143250</v>
      </c>
    </row>
    <row r="133" spans="1:6" ht="30" x14ac:dyDescent="0.25">
      <c r="A133" s="21" t="s">
        <v>1842</v>
      </c>
      <c r="B133" s="21" t="s">
        <v>1843</v>
      </c>
      <c r="C133" s="21">
        <v>4</v>
      </c>
      <c r="D133" s="21" t="s">
        <v>34</v>
      </c>
      <c r="E133" s="21">
        <v>11400.0036</v>
      </c>
      <c r="F133" s="21">
        <f t="shared" si="1"/>
        <v>45600.0144</v>
      </c>
    </row>
    <row r="134" spans="1:6" ht="30" x14ac:dyDescent="0.25">
      <c r="A134" s="21" t="s">
        <v>1844</v>
      </c>
      <c r="B134" s="21" t="s">
        <v>1845</v>
      </c>
      <c r="C134" s="21">
        <v>2</v>
      </c>
      <c r="D134" s="21" t="s">
        <v>34</v>
      </c>
      <c r="E134" s="21">
        <v>11699.995000000001</v>
      </c>
      <c r="F134" s="21">
        <f t="shared" si="1"/>
        <v>23399.99</v>
      </c>
    </row>
    <row r="135" spans="1:6" ht="30" x14ac:dyDescent="0.25">
      <c r="A135" s="21" t="s">
        <v>1846</v>
      </c>
      <c r="B135" s="21" t="s">
        <v>1847</v>
      </c>
      <c r="C135" s="21">
        <v>8</v>
      </c>
      <c r="D135" s="21" t="s">
        <v>34</v>
      </c>
      <c r="E135" s="21">
        <v>9199.9997999999996</v>
      </c>
      <c r="F135" s="21">
        <f t="shared" si="1"/>
        <v>73599.998399999997</v>
      </c>
    </row>
    <row r="136" spans="1:6" ht="30" x14ac:dyDescent="0.25">
      <c r="A136" s="21" t="s">
        <v>1848</v>
      </c>
      <c r="B136" s="21" t="s">
        <v>1849</v>
      </c>
      <c r="C136" s="21">
        <v>34</v>
      </c>
      <c r="D136" s="21" t="s">
        <v>34</v>
      </c>
      <c r="E136" s="21">
        <v>10400.0008</v>
      </c>
      <c r="F136" s="21">
        <f t="shared" ref="F136:F191" si="2">C136*E136</f>
        <v>353600.02720000001</v>
      </c>
    </row>
    <row r="137" spans="1:6" ht="30" x14ac:dyDescent="0.25">
      <c r="A137" s="21" t="s">
        <v>1850</v>
      </c>
      <c r="B137" s="21" t="s">
        <v>1851</v>
      </c>
      <c r="C137" s="21">
        <v>22</v>
      </c>
      <c r="D137" s="21" t="s">
        <v>34</v>
      </c>
      <c r="E137" s="21">
        <v>9599.9961999999996</v>
      </c>
      <c r="F137" s="21">
        <f t="shared" si="2"/>
        <v>211199.91639999999</v>
      </c>
    </row>
    <row r="138" spans="1:6" ht="30" x14ac:dyDescent="0.25">
      <c r="A138" s="21" t="s">
        <v>1852</v>
      </c>
      <c r="B138" s="21" t="s">
        <v>1853</v>
      </c>
      <c r="C138" s="21">
        <v>11</v>
      </c>
      <c r="D138" s="21" t="s">
        <v>34</v>
      </c>
      <c r="E138" s="21">
        <v>10700.004000000001</v>
      </c>
      <c r="F138" s="21">
        <f t="shared" si="2"/>
        <v>117700.04400000001</v>
      </c>
    </row>
    <row r="139" spans="1:6" ht="30" x14ac:dyDescent="0.25">
      <c r="A139" s="21" t="s">
        <v>1854</v>
      </c>
      <c r="B139" s="21" t="s">
        <v>1855</v>
      </c>
      <c r="C139" s="21">
        <v>1</v>
      </c>
      <c r="D139" s="21" t="s">
        <v>34</v>
      </c>
      <c r="E139" s="21">
        <v>316.24</v>
      </c>
      <c r="F139" s="21">
        <f t="shared" si="2"/>
        <v>316.24</v>
      </c>
    </row>
    <row r="140" spans="1:6" ht="30" x14ac:dyDescent="0.25">
      <c r="A140" s="21" t="s">
        <v>1856</v>
      </c>
      <c r="B140" s="21" t="s">
        <v>1857</v>
      </c>
      <c r="C140" s="21">
        <v>2</v>
      </c>
      <c r="D140" s="21" t="s">
        <v>34</v>
      </c>
      <c r="E140" s="21">
        <v>355</v>
      </c>
      <c r="F140" s="21">
        <f t="shared" si="2"/>
        <v>710</v>
      </c>
    </row>
    <row r="141" spans="1:6" ht="45" x14ac:dyDescent="0.25">
      <c r="A141" s="21" t="s">
        <v>1858</v>
      </c>
      <c r="B141" s="21" t="s">
        <v>1859</v>
      </c>
      <c r="C141" s="21">
        <v>30</v>
      </c>
      <c r="D141" s="21" t="s">
        <v>34</v>
      </c>
      <c r="E141" s="21">
        <v>1</v>
      </c>
      <c r="F141" s="21">
        <f t="shared" si="2"/>
        <v>30</v>
      </c>
    </row>
    <row r="142" spans="1:6" ht="30" x14ac:dyDescent="0.25">
      <c r="A142" s="21" t="s">
        <v>1860</v>
      </c>
      <c r="B142" s="21" t="s">
        <v>1861</v>
      </c>
      <c r="C142" s="21">
        <v>50</v>
      </c>
      <c r="D142" s="21" t="s">
        <v>34</v>
      </c>
      <c r="E142" s="21">
        <v>1</v>
      </c>
      <c r="F142" s="21">
        <f t="shared" si="2"/>
        <v>50</v>
      </c>
    </row>
    <row r="143" spans="1:6" ht="30" x14ac:dyDescent="0.25">
      <c r="A143" s="21" t="s">
        <v>1862</v>
      </c>
      <c r="B143" s="21" t="s">
        <v>1863</v>
      </c>
      <c r="C143" s="21">
        <v>36</v>
      </c>
      <c r="D143" s="21" t="s">
        <v>34</v>
      </c>
      <c r="E143" s="21">
        <v>1</v>
      </c>
      <c r="F143" s="21">
        <f t="shared" si="2"/>
        <v>36</v>
      </c>
    </row>
    <row r="144" spans="1:6" ht="30" x14ac:dyDescent="0.25">
      <c r="A144" s="21" t="s">
        <v>1864</v>
      </c>
      <c r="B144" s="21" t="s">
        <v>1865</v>
      </c>
      <c r="C144" s="21">
        <v>30</v>
      </c>
      <c r="D144" s="21" t="s">
        <v>34</v>
      </c>
      <c r="E144" s="21">
        <v>1</v>
      </c>
      <c r="F144" s="21">
        <f t="shared" si="2"/>
        <v>30</v>
      </c>
    </row>
    <row r="145" spans="1:6" ht="30" x14ac:dyDescent="0.25">
      <c r="A145" s="21" t="s">
        <v>1866</v>
      </c>
      <c r="B145" s="21" t="s">
        <v>1867</v>
      </c>
      <c r="C145" s="21">
        <v>1</v>
      </c>
      <c r="D145" s="21" t="s">
        <v>34</v>
      </c>
      <c r="E145" s="21">
        <v>1370</v>
      </c>
      <c r="F145" s="21">
        <f t="shared" si="2"/>
        <v>1370</v>
      </c>
    </row>
    <row r="146" spans="1:6" ht="45" x14ac:dyDescent="0.25">
      <c r="A146" s="21" t="s">
        <v>1868</v>
      </c>
      <c r="B146" s="21" t="s">
        <v>1869</v>
      </c>
      <c r="C146" s="21">
        <v>3</v>
      </c>
      <c r="D146" s="21" t="s">
        <v>34</v>
      </c>
      <c r="E146" s="21">
        <v>2165.3000000000002</v>
      </c>
      <c r="F146" s="21">
        <f t="shared" si="2"/>
        <v>6495.9000000000005</v>
      </c>
    </row>
    <row r="147" spans="1:6" ht="30" x14ac:dyDescent="0.25">
      <c r="A147" s="21" t="s">
        <v>1870</v>
      </c>
      <c r="B147" s="21" t="s">
        <v>1871</v>
      </c>
      <c r="C147" s="21">
        <v>63</v>
      </c>
      <c r="D147" s="21" t="s">
        <v>34</v>
      </c>
      <c r="E147" s="21">
        <v>430.7</v>
      </c>
      <c r="F147" s="21">
        <f t="shared" si="2"/>
        <v>27134.1</v>
      </c>
    </row>
    <row r="148" spans="1:6" ht="45" x14ac:dyDescent="0.25">
      <c r="A148" s="21" t="s">
        <v>1872</v>
      </c>
      <c r="B148" s="21" t="s">
        <v>1873</v>
      </c>
      <c r="C148" s="21">
        <v>50</v>
      </c>
      <c r="D148" s="21" t="s">
        <v>34</v>
      </c>
      <c r="E148" s="21">
        <v>1</v>
      </c>
      <c r="F148" s="21">
        <f t="shared" si="2"/>
        <v>50</v>
      </c>
    </row>
    <row r="149" spans="1:6" ht="45" x14ac:dyDescent="0.25">
      <c r="A149" s="21" t="s">
        <v>1874</v>
      </c>
      <c r="B149" s="21" t="s">
        <v>1875</v>
      </c>
      <c r="C149" s="21">
        <v>33</v>
      </c>
      <c r="D149" s="21" t="s">
        <v>34</v>
      </c>
      <c r="E149" s="21">
        <v>382.88639999999998</v>
      </c>
      <c r="F149" s="21">
        <f t="shared" si="2"/>
        <v>12635.251199999999</v>
      </c>
    </row>
    <row r="150" spans="1:6" ht="30" x14ac:dyDescent="0.25">
      <c r="A150" s="21" t="s">
        <v>1876</v>
      </c>
      <c r="B150" s="21" t="s">
        <v>1877</v>
      </c>
      <c r="C150" s="21">
        <v>22</v>
      </c>
      <c r="D150" s="21" t="s">
        <v>34</v>
      </c>
      <c r="E150" s="21">
        <v>86.847999999999999</v>
      </c>
      <c r="F150" s="21">
        <f t="shared" si="2"/>
        <v>1910.6559999999999</v>
      </c>
    </row>
    <row r="151" spans="1:6" x14ac:dyDescent="0.25">
      <c r="A151" s="21"/>
      <c r="B151" s="21" t="s">
        <v>1878</v>
      </c>
      <c r="C151" s="21">
        <v>10</v>
      </c>
      <c r="D151" s="21"/>
      <c r="E151" s="21">
        <v>1</v>
      </c>
      <c r="F151" s="21">
        <f t="shared" si="2"/>
        <v>10</v>
      </c>
    </row>
    <row r="152" spans="1:6" ht="30" x14ac:dyDescent="0.25">
      <c r="A152" s="21"/>
      <c r="B152" s="21" t="s">
        <v>1879</v>
      </c>
      <c r="C152" s="21">
        <v>105</v>
      </c>
      <c r="D152" s="21"/>
      <c r="E152" s="21">
        <v>1</v>
      </c>
      <c r="F152" s="21">
        <f t="shared" si="2"/>
        <v>105</v>
      </c>
    </row>
    <row r="153" spans="1:6" ht="30" x14ac:dyDescent="0.25">
      <c r="A153" s="21" t="s">
        <v>1880</v>
      </c>
      <c r="B153" s="21" t="s">
        <v>1881</v>
      </c>
      <c r="C153" s="21">
        <v>128</v>
      </c>
      <c r="D153" s="21" t="s">
        <v>34</v>
      </c>
      <c r="E153" s="21">
        <v>1531.64</v>
      </c>
      <c r="F153" s="21">
        <f t="shared" si="2"/>
        <v>196049.92000000001</v>
      </c>
    </row>
    <row r="154" spans="1:6" ht="30" x14ac:dyDescent="0.25">
      <c r="A154" s="21" t="s">
        <v>1882</v>
      </c>
      <c r="B154" s="21" t="s">
        <v>1883</v>
      </c>
      <c r="C154" s="21">
        <v>1</v>
      </c>
      <c r="D154" s="21" t="s">
        <v>34</v>
      </c>
      <c r="E154" s="21">
        <v>218.3</v>
      </c>
      <c r="F154" s="21">
        <f t="shared" si="2"/>
        <v>218.3</v>
      </c>
    </row>
    <row r="155" spans="1:6" ht="30" x14ac:dyDescent="0.25">
      <c r="A155" s="21" t="s">
        <v>1884</v>
      </c>
      <c r="B155" s="21" t="s">
        <v>1885</v>
      </c>
      <c r="C155" s="21">
        <v>1</v>
      </c>
      <c r="D155" s="21" t="s">
        <v>34</v>
      </c>
      <c r="E155" s="21">
        <v>885</v>
      </c>
      <c r="F155" s="21">
        <f t="shared" si="2"/>
        <v>885</v>
      </c>
    </row>
    <row r="156" spans="1:6" ht="30" x14ac:dyDescent="0.25">
      <c r="A156" s="21" t="s">
        <v>1886</v>
      </c>
      <c r="B156" s="21" t="s">
        <v>1887</v>
      </c>
      <c r="C156" s="21">
        <v>1</v>
      </c>
      <c r="D156" s="21" t="s">
        <v>34</v>
      </c>
      <c r="E156" s="21">
        <v>743.84839999999997</v>
      </c>
      <c r="F156" s="21">
        <f t="shared" si="2"/>
        <v>743.84839999999997</v>
      </c>
    </row>
    <row r="157" spans="1:6" ht="45" x14ac:dyDescent="0.25">
      <c r="A157" s="21" t="s">
        <v>1888</v>
      </c>
      <c r="B157" s="21" t="s">
        <v>1889</v>
      </c>
      <c r="C157" s="21">
        <v>5</v>
      </c>
      <c r="D157" s="21" t="s">
        <v>34</v>
      </c>
      <c r="E157" s="21">
        <v>1</v>
      </c>
      <c r="F157" s="21">
        <f t="shared" si="2"/>
        <v>5</v>
      </c>
    </row>
    <row r="158" spans="1:6" ht="30" x14ac:dyDescent="0.25">
      <c r="A158" s="21" t="s">
        <v>1890</v>
      </c>
      <c r="B158" s="21" t="s">
        <v>1891</v>
      </c>
      <c r="C158" s="21">
        <v>86</v>
      </c>
      <c r="D158" s="21" t="s">
        <v>34</v>
      </c>
      <c r="E158" s="21">
        <v>354</v>
      </c>
      <c r="F158" s="21">
        <f t="shared" si="2"/>
        <v>30444</v>
      </c>
    </row>
    <row r="159" spans="1:6" ht="45" x14ac:dyDescent="0.25">
      <c r="A159" s="21" t="s">
        <v>1892</v>
      </c>
      <c r="B159" s="21" t="s">
        <v>1893</v>
      </c>
      <c r="C159" s="21">
        <v>15</v>
      </c>
      <c r="D159" s="21" t="s">
        <v>34</v>
      </c>
      <c r="E159" s="21">
        <v>1</v>
      </c>
      <c r="F159" s="21">
        <f t="shared" si="2"/>
        <v>15</v>
      </c>
    </row>
    <row r="160" spans="1:6" ht="45" x14ac:dyDescent="0.25">
      <c r="A160" s="21" t="s">
        <v>1894</v>
      </c>
      <c r="B160" s="21" t="s">
        <v>1895</v>
      </c>
      <c r="C160" s="21">
        <v>4</v>
      </c>
      <c r="D160" s="21" t="s">
        <v>34</v>
      </c>
      <c r="E160" s="21">
        <v>1</v>
      </c>
      <c r="F160" s="21">
        <f t="shared" si="2"/>
        <v>4</v>
      </c>
    </row>
    <row r="161" spans="1:6" ht="45" x14ac:dyDescent="0.25">
      <c r="A161" s="21" t="s">
        <v>1896</v>
      </c>
      <c r="B161" s="21" t="s">
        <v>1897</v>
      </c>
      <c r="C161" s="21">
        <v>18</v>
      </c>
      <c r="D161" s="21" t="s">
        <v>34</v>
      </c>
      <c r="E161" s="21">
        <v>492</v>
      </c>
      <c r="F161" s="21">
        <f t="shared" si="2"/>
        <v>8856</v>
      </c>
    </row>
    <row r="162" spans="1:6" ht="45" x14ac:dyDescent="0.25">
      <c r="A162" s="21" t="s">
        <v>1898</v>
      </c>
      <c r="B162" s="21" t="s">
        <v>1899</v>
      </c>
      <c r="C162" s="21">
        <v>2</v>
      </c>
      <c r="D162" s="21" t="s">
        <v>34</v>
      </c>
      <c r="E162" s="21">
        <v>255</v>
      </c>
      <c r="F162" s="21">
        <f t="shared" si="2"/>
        <v>510</v>
      </c>
    </row>
    <row r="163" spans="1:6" ht="45" x14ac:dyDescent="0.25">
      <c r="A163" s="21" t="s">
        <v>1900</v>
      </c>
      <c r="B163" s="21" t="s">
        <v>1901</v>
      </c>
      <c r="C163" s="21">
        <v>12</v>
      </c>
      <c r="D163" s="21" t="s">
        <v>34</v>
      </c>
      <c r="E163" s="21">
        <v>450</v>
      </c>
      <c r="F163" s="21">
        <f t="shared" si="2"/>
        <v>5400</v>
      </c>
    </row>
    <row r="164" spans="1:6" ht="30" x14ac:dyDescent="0.25">
      <c r="A164" s="21" t="s">
        <v>1902</v>
      </c>
      <c r="B164" s="21" t="s">
        <v>1903</v>
      </c>
      <c r="C164" s="21">
        <v>18</v>
      </c>
      <c r="D164" s="21" t="s">
        <v>34</v>
      </c>
      <c r="E164" s="21">
        <v>250</v>
      </c>
      <c r="F164" s="21">
        <f t="shared" si="2"/>
        <v>4500</v>
      </c>
    </row>
    <row r="165" spans="1:6" ht="30" x14ac:dyDescent="0.25">
      <c r="A165" s="21" t="s">
        <v>1904</v>
      </c>
      <c r="B165" s="21" t="s">
        <v>1905</v>
      </c>
      <c r="C165" s="21">
        <v>7</v>
      </c>
      <c r="D165" s="21" t="s">
        <v>34</v>
      </c>
      <c r="E165" s="21">
        <v>470</v>
      </c>
      <c r="F165" s="21">
        <f t="shared" si="2"/>
        <v>3290</v>
      </c>
    </row>
    <row r="166" spans="1:6" ht="45" x14ac:dyDescent="0.25">
      <c r="A166" s="21" t="s">
        <v>1906</v>
      </c>
      <c r="B166" s="21" t="s">
        <v>1907</v>
      </c>
      <c r="C166" s="21">
        <v>7</v>
      </c>
      <c r="D166" s="21" t="s">
        <v>34</v>
      </c>
      <c r="E166" s="21">
        <v>155</v>
      </c>
      <c r="F166" s="21">
        <f t="shared" si="2"/>
        <v>1085</v>
      </c>
    </row>
    <row r="167" spans="1:6" ht="30" x14ac:dyDescent="0.25">
      <c r="A167" s="21" t="s">
        <v>1908</v>
      </c>
      <c r="B167" s="21" t="s">
        <v>1909</v>
      </c>
      <c r="C167" s="21">
        <v>3</v>
      </c>
      <c r="D167" s="21" t="s">
        <v>34</v>
      </c>
      <c r="E167" s="21">
        <v>677.02499999999998</v>
      </c>
      <c r="F167" s="21">
        <f t="shared" si="2"/>
        <v>2031.0749999999998</v>
      </c>
    </row>
    <row r="168" spans="1:6" ht="30" x14ac:dyDescent="0.25">
      <c r="A168" s="21" t="s">
        <v>1910</v>
      </c>
      <c r="B168" s="21" t="s">
        <v>1911</v>
      </c>
      <c r="C168" s="21">
        <v>1</v>
      </c>
      <c r="D168" s="21" t="s">
        <v>34</v>
      </c>
      <c r="E168" s="21">
        <v>1439.6</v>
      </c>
      <c r="F168" s="21">
        <f t="shared" si="2"/>
        <v>1439.6</v>
      </c>
    </row>
    <row r="169" spans="1:6" ht="30" x14ac:dyDescent="0.25">
      <c r="A169" s="21" t="s">
        <v>1912</v>
      </c>
      <c r="B169" s="21" t="s">
        <v>1913</v>
      </c>
      <c r="C169" s="21">
        <v>13</v>
      </c>
      <c r="D169" s="21" t="s">
        <v>34</v>
      </c>
      <c r="E169" s="21">
        <v>1</v>
      </c>
      <c r="F169" s="21">
        <f t="shared" si="2"/>
        <v>13</v>
      </c>
    </row>
    <row r="170" spans="1:6" ht="30" x14ac:dyDescent="0.25">
      <c r="A170" s="21" t="s">
        <v>1914</v>
      </c>
      <c r="B170" s="21" t="s">
        <v>1915</v>
      </c>
      <c r="C170" s="21">
        <v>1</v>
      </c>
      <c r="D170" s="21" t="s">
        <v>34</v>
      </c>
      <c r="E170" s="21">
        <v>35590.050799999997</v>
      </c>
      <c r="F170" s="21">
        <f t="shared" si="2"/>
        <v>35590.050799999997</v>
      </c>
    </row>
    <row r="171" spans="1:6" ht="30" x14ac:dyDescent="0.25">
      <c r="A171" s="21" t="s">
        <v>1916</v>
      </c>
      <c r="B171" s="21" t="s">
        <v>1917</v>
      </c>
      <c r="C171" s="21">
        <v>1</v>
      </c>
      <c r="D171" s="21" t="s">
        <v>34</v>
      </c>
      <c r="E171" s="21">
        <v>18629.84</v>
      </c>
      <c r="F171" s="21">
        <f t="shared" si="2"/>
        <v>18629.84</v>
      </c>
    </row>
    <row r="172" spans="1:6" ht="30" x14ac:dyDescent="0.25">
      <c r="A172" s="21" t="s">
        <v>1918</v>
      </c>
      <c r="B172" s="21" t="s">
        <v>1919</v>
      </c>
      <c r="C172" s="21">
        <v>1</v>
      </c>
      <c r="D172" s="21" t="s">
        <v>34</v>
      </c>
      <c r="E172" s="21">
        <v>2971.6412</v>
      </c>
      <c r="F172" s="21">
        <f t="shared" si="2"/>
        <v>2971.6412</v>
      </c>
    </row>
    <row r="173" spans="1:6" ht="30" x14ac:dyDescent="0.25">
      <c r="A173" s="21"/>
      <c r="B173" s="21" t="s">
        <v>1920</v>
      </c>
      <c r="C173" s="21">
        <v>6</v>
      </c>
      <c r="D173" s="21" t="s">
        <v>34</v>
      </c>
      <c r="E173" s="21">
        <v>1</v>
      </c>
      <c r="F173" s="21">
        <f t="shared" si="2"/>
        <v>6</v>
      </c>
    </row>
    <row r="174" spans="1:6" ht="30" x14ac:dyDescent="0.25">
      <c r="A174" s="21"/>
      <c r="B174" s="21" t="s">
        <v>1921</v>
      </c>
      <c r="C174" s="21">
        <v>10</v>
      </c>
      <c r="D174" s="21" t="s">
        <v>34</v>
      </c>
      <c r="E174" s="21">
        <v>1</v>
      </c>
      <c r="F174" s="21">
        <f t="shared" si="2"/>
        <v>10</v>
      </c>
    </row>
    <row r="175" spans="1:6" ht="30" x14ac:dyDescent="0.25">
      <c r="A175" s="21" t="s">
        <v>1922</v>
      </c>
      <c r="B175" s="21" t="s">
        <v>1923</v>
      </c>
      <c r="C175" s="21">
        <v>70</v>
      </c>
      <c r="D175" s="21" t="s">
        <v>127</v>
      </c>
      <c r="E175" s="21">
        <v>45</v>
      </c>
      <c r="F175" s="21">
        <f t="shared" si="2"/>
        <v>3150</v>
      </c>
    </row>
    <row r="176" spans="1:6" ht="45" x14ac:dyDescent="0.25">
      <c r="A176" s="21" t="s">
        <v>1924</v>
      </c>
      <c r="B176" s="21" t="s">
        <v>1925</v>
      </c>
      <c r="C176" s="21">
        <v>288</v>
      </c>
      <c r="D176" s="21" t="s">
        <v>34</v>
      </c>
      <c r="E176" s="21">
        <v>141</v>
      </c>
      <c r="F176" s="21">
        <f t="shared" si="2"/>
        <v>40608</v>
      </c>
    </row>
    <row r="177" spans="1:6" ht="45" x14ac:dyDescent="0.25">
      <c r="A177" s="21"/>
      <c r="B177" s="21" t="s">
        <v>1926</v>
      </c>
      <c r="C177" s="21">
        <v>240</v>
      </c>
      <c r="D177" s="21" t="s">
        <v>34</v>
      </c>
      <c r="E177" s="21">
        <v>1</v>
      </c>
      <c r="F177" s="21">
        <f t="shared" si="2"/>
        <v>240</v>
      </c>
    </row>
    <row r="178" spans="1:6" ht="30" x14ac:dyDescent="0.25">
      <c r="A178" s="21" t="s">
        <v>1927</v>
      </c>
      <c r="B178" s="21" t="s">
        <v>1928</v>
      </c>
      <c r="C178" s="21">
        <v>50</v>
      </c>
      <c r="D178" s="21" t="s">
        <v>34</v>
      </c>
      <c r="E178" s="21">
        <v>1</v>
      </c>
      <c r="F178" s="21">
        <f t="shared" si="2"/>
        <v>50</v>
      </c>
    </row>
    <row r="179" spans="1:6" ht="30" x14ac:dyDescent="0.25">
      <c r="A179" s="21" t="s">
        <v>1929</v>
      </c>
      <c r="B179" s="21" t="s">
        <v>1930</v>
      </c>
      <c r="C179" s="21">
        <v>1</v>
      </c>
      <c r="D179" s="21" t="s">
        <v>34</v>
      </c>
      <c r="E179" s="21">
        <v>2773</v>
      </c>
      <c r="F179" s="21">
        <f t="shared" si="2"/>
        <v>2773</v>
      </c>
    </row>
    <row r="180" spans="1:6" ht="30" x14ac:dyDescent="0.25">
      <c r="A180" s="21" t="s">
        <v>1931</v>
      </c>
      <c r="B180" s="21" t="s">
        <v>1932</v>
      </c>
      <c r="C180" s="21">
        <v>80</v>
      </c>
      <c r="D180" s="21" t="s">
        <v>34</v>
      </c>
      <c r="E180" s="21">
        <v>82.6</v>
      </c>
      <c r="F180" s="21">
        <f t="shared" si="2"/>
        <v>6608</v>
      </c>
    </row>
    <row r="181" spans="1:6" ht="30" x14ac:dyDescent="0.25">
      <c r="A181" s="21" t="s">
        <v>1933</v>
      </c>
      <c r="B181" s="21" t="s">
        <v>1934</v>
      </c>
      <c r="C181" s="21">
        <v>50</v>
      </c>
      <c r="D181" s="21" t="s">
        <v>34</v>
      </c>
      <c r="E181" s="21">
        <v>82.6</v>
      </c>
      <c r="F181" s="21">
        <f t="shared" si="2"/>
        <v>4130</v>
      </c>
    </row>
    <row r="182" spans="1:6" ht="30" x14ac:dyDescent="0.25">
      <c r="A182" s="21" t="s">
        <v>1935</v>
      </c>
      <c r="B182" s="21" t="s">
        <v>1936</v>
      </c>
      <c r="C182" s="21">
        <v>12</v>
      </c>
      <c r="D182" s="21" t="s">
        <v>327</v>
      </c>
      <c r="E182" s="21">
        <v>584.1</v>
      </c>
      <c r="F182" s="21">
        <f t="shared" si="2"/>
        <v>7009.2000000000007</v>
      </c>
    </row>
    <row r="183" spans="1:6" ht="30" x14ac:dyDescent="0.25">
      <c r="A183" s="21" t="s">
        <v>1937</v>
      </c>
      <c r="B183" s="21" t="s">
        <v>1938</v>
      </c>
      <c r="C183" s="21">
        <v>3</v>
      </c>
      <c r="D183" s="21" t="s">
        <v>34</v>
      </c>
      <c r="E183" s="21">
        <v>1154.2524000000001</v>
      </c>
      <c r="F183" s="21">
        <f t="shared" si="2"/>
        <v>3462.7572</v>
      </c>
    </row>
    <row r="184" spans="1:6" ht="45" x14ac:dyDescent="0.25">
      <c r="A184" s="21" t="s">
        <v>1939</v>
      </c>
      <c r="B184" s="21" t="s">
        <v>1940</v>
      </c>
      <c r="C184" s="21">
        <v>3</v>
      </c>
      <c r="D184" s="21" t="s">
        <v>34</v>
      </c>
      <c r="E184" s="21">
        <v>310</v>
      </c>
      <c r="F184" s="21">
        <f t="shared" si="2"/>
        <v>930</v>
      </c>
    </row>
    <row r="185" spans="1:6" ht="30" x14ac:dyDescent="0.25">
      <c r="A185" s="21" t="s">
        <v>1941</v>
      </c>
      <c r="B185" s="21" t="s">
        <v>1942</v>
      </c>
      <c r="C185" s="21">
        <v>33</v>
      </c>
      <c r="D185" s="21" t="s">
        <v>34</v>
      </c>
      <c r="E185" s="21">
        <v>383.5</v>
      </c>
      <c r="F185" s="21">
        <f t="shared" si="2"/>
        <v>12655.5</v>
      </c>
    </row>
    <row r="186" spans="1:6" ht="30" x14ac:dyDescent="0.25">
      <c r="A186" s="21" t="s">
        <v>1943</v>
      </c>
      <c r="B186" s="21" t="s">
        <v>1944</v>
      </c>
      <c r="C186" s="21">
        <v>16</v>
      </c>
      <c r="D186" s="21" t="s">
        <v>34</v>
      </c>
      <c r="E186" s="21">
        <v>383.5</v>
      </c>
      <c r="F186" s="21">
        <f t="shared" si="2"/>
        <v>6136</v>
      </c>
    </row>
    <row r="187" spans="1:6" ht="45" x14ac:dyDescent="0.25">
      <c r="A187" s="21" t="s">
        <v>1945</v>
      </c>
      <c r="B187" s="21" t="s">
        <v>1946</v>
      </c>
      <c r="C187" s="21">
        <v>13</v>
      </c>
      <c r="D187" s="21" t="s">
        <v>34</v>
      </c>
      <c r="E187" s="21">
        <v>357.54</v>
      </c>
      <c r="F187" s="21">
        <f t="shared" si="2"/>
        <v>4648.0200000000004</v>
      </c>
    </row>
    <row r="188" spans="1:6" ht="75" x14ac:dyDescent="0.25">
      <c r="A188" s="21" t="s">
        <v>1947</v>
      </c>
      <c r="B188" s="21" t="s">
        <v>1948</v>
      </c>
      <c r="C188" s="21">
        <v>3</v>
      </c>
      <c r="D188" s="21" t="s">
        <v>34</v>
      </c>
      <c r="E188" s="21">
        <v>24190</v>
      </c>
      <c r="F188" s="21">
        <f t="shared" si="2"/>
        <v>72570</v>
      </c>
    </row>
    <row r="189" spans="1:6" ht="30" x14ac:dyDescent="0.25">
      <c r="A189" s="21" t="s">
        <v>1949</v>
      </c>
      <c r="B189" s="21" t="s">
        <v>1950</v>
      </c>
      <c r="C189" s="21">
        <v>7</v>
      </c>
      <c r="D189" s="21" t="s">
        <v>34</v>
      </c>
      <c r="E189" s="21">
        <v>328.88959999999997</v>
      </c>
      <c r="F189" s="21">
        <f t="shared" si="2"/>
        <v>2302.2271999999998</v>
      </c>
    </row>
    <row r="190" spans="1:6" ht="30" x14ac:dyDescent="0.25">
      <c r="A190" s="21"/>
      <c r="B190" s="21" t="s">
        <v>1951</v>
      </c>
      <c r="C190" s="21">
        <v>8</v>
      </c>
      <c r="D190" s="21" t="s">
        <v>34</v>
      </c>
      <c r="E190" s="21">
        <v>1</v>
      </c>
      <c r="F190" s="21">
        <f t="shared" si="2"/>
        <v>8</v>
      </c>
    </row>
    <row r="191" spans="1:6" ht="30" x14ac:dyDescent="0.25">
      <c r="A191" s="21" t="s">
        <v>1952</v>
      </c>
      <c r="B191" s="21" t="s">
        <v>1953</v>
      </c>
      <c r="C191" s="21">
        <v>3</v>
      </c>
      <c r="D191" s="21" t="s">
        <v>34</v>
      </c>
      <c r="E191" s="21">
        <v>572.29999999999995</v>
      </c>
      <c r="F191" s="21">
        <f t="shared" si="2"/>
        <v>1716.8999999999999</v>
      </c>
    </row>
    <row r="192" spans="1:6" x14ac:dyDescent="0.25">
      <c r="F192" s="22">
        <f>SUM(F8:F191)</f>
        <v>16058494.983600002</v>
      </c>
    </row>
    <row r="206" spans="1:6" ht="15.75" x14ac:dyDescent="0.25">
      <c r="A206" s="17" t="s">
        <v>24</v>
      </c>
      <c r="B206" s="17"/>
      <c r="C206" s="17"/>
      <c r="D206" s="17"/>
      <c r="E206" s="17"/>
      <c r="F206" s="17"/>
    </row>
    <row r="207" spans="1:6" ht="15.75" x14ac:dyDescent="0.25">
      <c r="A207" s="17" t="s">
        <v>1</v>
      </c>
      <c r="B207" s="17"/>
      <c r="C207" s="17"/>
      <c r="D207" s="17"/>
      <c r="E207" s="17"/>
      <c r="F207" s="17"/>
    </row>
    <row r="208" spans="1:6" ht="15.75" x14ac:dyDescent="0.25">
      <c r="A208" s="17" t="s">
        <v>25</v>
      </c>
      <c r="B208" s="17"/>
      <c r="C208" s="17"/>
      <c r="D208" s="17"/>
      <c r="E208" s="17"/>
      <c r="F208" s="17"/>
    </row>
    <row r="209" spans="1:6" ht="15.75" x14ac:dyDescent="0.25">
      <c r="A209" s="29" t="s">
        <v>196</v>
      </c>
      <c r="B209" s="29"/>
      <c r="C209" s="29"/>
      <c r="D209" s="29"/>
      <c r="E209" s="29"/>
      <c r="F209" s="29"/>
    </row>
    <row r="210" spans="1:6" ht="15.75" x14ac:dyDescent="0.25">
      <c r="A210" s="19" t="s">
        <v>1598</v>
      </c>
      <c r="B210" s="19"/>
      <c r="C210" s="19"/>
      <c r="D210" s="19"/>
      <c r="E210" s="19"/>
      <c r="F210" s="19"/>
    </row>
    <row r="211" spans="1:6" ht="26.25" x14ac:dyDescent="0.25">
      <c r="A211" s="20" t="s">
        <v>27</v>
      </c>
      <c r="B211" s="20" t="s">
        <v>28</v>
      </c>
      <c r="C211" s="20" t="s">
        <v>197</v>
      </c>
      <c r="D211" s="20" t="s">
        <v>30</v>
      </c>
      <c r="E211" s="20" t="s">
        <v>31</v>
      </c>
      <c r="F211" s="20" t="s">
        <v>8</v>
      </c>
    </row>
    <row r="212" spans="1:6" ht="30" x14ac:dyDescent="0.25">
      <c r="A212" s="21" t="s">
        <v>1599</v>
      </c>
      <c r="B212" s="21" t="s">
        <v>1600</v>
      </c>
      <c r="C212" s="21">
        <v>10</v>
      </c>
      <c r="D212" s="21" t="s">
        <v>34</v>
      </c>
      <c r="E212" s="21">
        <v>54.28</v>
      </c>
      <c r="F212" s="21">
        <f t="shared" ref="F212:F275" si="3">C212*E212</f>
        <v>542.79999999999995</v>
      </c>
    </row>
    <row r="213" spans="1:6" ht="30" x14ac:dyDescent="0.25">
      <c r="A213" s="21" t="s">
        <v>1601</v>
      </c>
      <c r="B213" s="21" t="s">
        <v>1602</v>
      </c>
      <c r="C213" s="21">
        <v>1</v>
      </c>
      <c r="D213" s="21" t="s">
        <v>327</v>
      </c>
      <c r="E213" s="21">
        <v>586.46</v>
      </c>
      <c r="F213" s="21">
        <f t="shared" si="3"/>
        <v>586.46</v>
      </c>
    </row>
    <row r="214" spans="1:6" ht="45" x14ac:dyDescent="0.25">
      <c r="A214" s="21" t="s">
        <v>1603</v>
      </c>
      <c r="B214" s="21" t="s">
        <v>1604</v>
      </c>
      <c r="C214" s="21">
        <v>51</v>
      </c>
      <c r="D214" s="21" t="s">
        <v>34</v>
      </c>
      <c r="E214" s="21">
        <v>270</v>
      </c>
      <c r="F214" s="21">
        <f t="shared" si="3"/>
        <v>13770</v>
      </c>
    </row>
    <row r="215" spans="1:6" ht="45" x14ac:dyDescent="0.25">
      <c r="A215" s="21" t="s">
        <v>1605</v>
      </c>
      <c r="B215" s="21" t="s">
        <v>1606</v>
      </c>
      <c r="C215" s="21">
        <v>3</v>
      </c>
      <c r="D215" s="21" t="s">
        <v>34</v>
      </c>
      <c r="E215" s="21">
        <v>377.78879999999998</v>
      </c>
      <c r="F215" s="21">
        <f t="shared" si="3"/>
        <v>1133.3663999999999</v>
      </c>
    </row>
    <row r="216" spans="1:6" ht="60" x14ac:dyDescent="0.25">
      <c r="A216" s="21" t="s">
        <v>1607</v>
      </c>
      <c r="B216" s="21" t="s">
        <v>1608</v>
      </c>
      <c r="C216" s="21">
        <v>12</v>
      </c>
      <c r="D216" s="21" t="s">
        <v>34</v>
      </c>
      <c r="E216" s="21">
        <v>2142.585</v>
      </c>
      <c r="F216" s="21">
        <f t="shared" si="3"/>
        <v>25711.02</v>
      </c>
    </row>
    <row r="217" spans="1:6" ht="30" x14ac:dyDescent="0.25">
      <c r="A217" s="21" t="s">
        <v>1609</v>
      </c>
      <c r="B217" s="21" t="s">
        <v>1610</v>
      </c>
      <c r="C217" s="21">
        <v>38</v>
      </c>
      <c r="D217" s="21" t="s">
        <v>34</v>
      </c>
      <c r="E217" s="21">
        <v>1</v>
      </c>
      <c r="F217" s="21">
        <f t="shared" si="3"/>
        <v>38</v>
      </c>
    </row>
    <row r="218" spans="1:6" ht="45" x14ac:dyDescent="0.25">
      <c r="A218" s="21" t="s">
        <v>1611</v>
      </c>
      <c r="B218" s="21" t="s">
        <v>1612</v>
      </c>
      <c r="C218" s="21">
        <v>5</v>
      </c>
      <c r="D218" s="21" t="s">
        <v>34</v>
      </c>
      <c r="E218" s="21">
        <v>4635.0046000000002</v>
      </c>
      <c r="F218" s="21">
        <f t="shared" si="3"/>
        <v>23175.023000000001</v>
      </c>
    </row>
    <row r="219" spans="1:6" ht="30" x14ac:dyDescent="0.25">
      <c r="A219" s="21" t="s">
        <v>1613</v>
      </c>
      <c r="B219" s="21" t="s">
        <v>1614</v>
      </c>
      <c r="C219" s="21">
        <v>4</v>
      </c>
      <c r="D219" s="21" t="s">
        <v>34</v>
      </c>
      <c r="E219" s="21">
        <v>9676</v>
      </c>
      <c r="F219" s="21">
        <f t="shared" si="3"/>
        <v>38704</v>
      </c>
    </row>
    <row r="220" spans="1:6" ht="30" x14ac:dyDescent="0.25">
      <c r="A220" s="21" t="s">
        <v>1615</v>
      </c>
      <c r="B220" s="21" t="s">
        <v>1616</v>
      </c>
      <c r="C220" s="21">
        <v>2</v>
      </c>
      <c r="D220" s="21" t="s">
        <v>34</v>
      </c>
      <c r="E220" s="21">
        <v>115.64</v>
      </c>
      <c r="F220" s="21">
        <f t="shared" si="3"/>
        <v>231.28</v>
      </c>
    </row>
    <row r="221" spans="1:6" ht="30" x14ac:dyDescent="0.25">
      <c r="A221" s="21" t="s">
        <v>1617</v>
      </c>
      <c r="B221" s="21" t="s">
        <v>1618</v>
      </c>
      <c r="C221" s="21">
        <v>225</v>
      </c>
      <c r="D221" s="21" t="s">
        <v>34</v>
      </c>
      <c r="E221" s="21">
        <v>54.28</v>
      </c>
      <c r="F221" s="21">
        <f t="shared" si="3"/>
        <v>12213</v>
      </c>
    </row>
    <row r="222" spans="1:6" ht="30" x14ac:dyDescent="0.25">
      <c r="A222" s="21" t="s">
        <v>1619</v>
      </c>
      <c r="B222" s="21" t="s">
        <v>1620</v>
      </c>
      <c r="C222" s="21">
        <v>1</v>
      </c>
      <c r="D222" s="21" t="s">
        <v>34</v>
      </c>
      <c r="E222" s="21">
        <v>12201.6484</v>
      </c>
      <c r="F222" s="21">
        <f t="shared" si="3"/>
        <v>12201.6484</v>
      </c>
    </row>
    <row r="223" spans="1:6" ht="30" x14ac:dyDescent="0.25">
      <c r="A223" s="21" t="s">
        <v>1621</v>
      </c>
      <c r="B223" s="21" t="s">
        <v>1622</v>
      </c>
      <c r="C223" s="21">
        <v>2</v>
      </c>
      <c r="D223" s="21" t="s">
        <v>34</v>
      </c>
      <c r="E223" s="21">
        <v>3166.8721999999998</v>
      </c>
      <c r="F223" s="21">
        <f t="shared" si="3"/>
        <v>6333.7443999999996</v>
      </c>
    </row>
    <row r="224" spans="1:6" ht="30" x14ac:dyDescent="0.25">
      <c r="A224" s="21" t="s">
        <v>1623</v>
      </c>
      <c r="B224" s="21" t="s">
        <v>1624</v>
      </c>
      <c r="C224" s="21">
        <v>6</v>
      </c>
      <c r="D224" s="21" t="s">
        <v>34</v>
      </c>
      <c r="E224" s="21">
        <v>389.41180000000003</v>
      </c>
      <c r="F224" s="21">
        <f t="shared" si="3"/>
        <v>2336.4708000000001</v>
      </c>
    </row>
    <row r="225" spans="1:6" ht="30" x14ac:dyDescent="0.25">
      <c r="A225" s="21" t="s">
        <v>1625</v>
      </c>
      <c r="B225" s="21" t="s">
        <v>1626</v>
      </c>
      <c r="C225" s="21">
        <v>91</v>
      </c>
      <c r="D225" s="21" t="s">
        <v>34</v>
      </c>
      <c r="E225" s="21">
        <v>195</v>
      </c>
      <c r="F225" s="21">
        <f t="shared" si="3"/>
        <v>17745</v>
      </c>
    </row>
    <row r="226" spans="1:6" ht="30" x14ac:dyDescent="0.25">
      <c r="A226" s="21" t="s">
        <v>1627</v>
      </c>
      <c r="B226" s="21" t="s">
        <v>1628</v>
      </c>
      <c r="C226" s="21">
        <v>160</v>
      </c>
      <c r="D226" s="21" t="s">
        <v>34</v>
      </c>
      <c r="E226" s="21">
        <v>206</v>
      </c>
      <c r="F226" s="21">
        <f t="shared" si="3"/>
        <v>32960</v>
      </c>
    </row>
    <row r="227" spans="1:6" ht="30" x14ac:dyDescent="0.25">
      <c r="A227" s="21" t="s">
        <v>1629</v>
      </c>
      <c r="B227" s="21" t="s">
        <v>1630</v>
      </c>
      <c r="C227" s="21">
        <v>202</v>
      </c>
      <c r="D227" s="21" t="s">
        <v>34</v>
      </c>
      <c r="E227" s="21">
        <v>30</v>
      </c>
      <c r="F227" s="21">
        <f t="shared" si="3"/>
        <v>6060</v>
      </c>
    </row>
    <row r="228" spans="1:6" ht="30" x14ac:dyDescent="0.25">
      <c r="A228" s="21" t="s">
        <v>1631</v>
      </c>
      <c r="B228" s="21" t="s">
        <v>1632</v>
      </c>
      <c r="C228" s="21">
        <v>20</v>
      </c>
      <c r="D228" s="21" t="s">
        <v>34</v>
      </c>
      <c r="E228" s="21">
        <v>1</v>
      </c>
      <c r="F228" s="21">
        <f t="shared" si="3"/>
        <v>20</v>
      </c>
    </row>
    <row r="229" spans="1:6" ht="45" x14ac:dyDescent="0.25">
      <c r="A229" s="21" t="s">
        <v>1633</v>
      </c>
      <c r="B229" s="21" t="s">
        <v>1634</v>
      </c>
      <c r="C229" s="21">
        <v>36</v>
      </c>
      <c r="D229" s="21" t="s">
        <v>34</v>
      </c>
      <c r="E229" s="21">
        <v>2106.3000000000002</v>
      </c>
      <c r="F229" s="21">
        <f t="shared" si="3"/>
        <v>75826.8</v>
      </c>
    </row>
    <row r="230" spans="1:6" ht="30" x14ac:dyDescent="0.25">
      <c r="A230" s="21"/>
      <c r="B230" s="21" t="s">
        <v>1635</v>
      </c>
      <c r="C230" s="21">
        <v>7</v>
      </c>
      <c r="D230" s="21" t="s">
        <v>34</v>
      </c>
      <c r="E230" s="21">
        <v>320</v>
      </c>
      <c r="F230" s="21">
        <f t="shared" si="3"/>
        <v>2240</v>
      </c>
    </row>
    <row r="231" spans="1:6" ht="30" x14ac:dyDescent="0.25">
      <c r="A231" s="21" t="s">
        <v>1636</v>
      </c>
      <c r="B231" s="21" t="s">
        <v>1637</v>
      </c>
      <c r="C231" s="21">
        <v>10</v>
      </c>
      <c r="D231" s="21" t="s">
        <v>34</v>
      </c>
      <c r="E231" s="21">
        <v>320</v>
      </c>
      <c r="F231" s="21">
        <f t="shared" si="3"/>
        <v>3200</v>
      </c>
    </row>
    <row r="232" spans="1:6" ht="30" x14ac:dyDescent="0.25">
      <c r="A232" s="21" t="s">
        <v>1638</v>
      </c>
      <c r="B232" s="21" t="s">
        <v>1639</v>
      </c>
      <c r="C232" s="21">
        <v>2</v>
      </c>
      <c r="D232" s="21" t="s">
        <v>34</v>
      </c>
      <c r="E232" s="21">
        <v>595</v>
      </c>
      <c r="F232" s="21">
        <f t="shared" si="3"/>
        <v>1190</v>
      </c>
    </row>
    <row r="233" spans="1:6" x14ac:dyDescent="0.25">
      <c r="A233" s="21"/>
      <c r="B233" s="21" t="s">
        <v>1640</v>
      </c>
      <c r="C233" s="21">
        <v>5</v>
      </c>
      <c r="D233" s="21"/>
      <c r="E233" s="21">
        <v>595</v>
      </c>
      <c r="F233" s="21">
        <f t="shared" si="3"/>
        <v>2975</v>
      </c>
    </row>
    <row r="234" spans="1:6" x14ac:dyDescent="0.25">
      <c r="A234" s="21"/>
      <c r="B234" s="21" t="s">
        <v>1648</v>
      </c>
      <c r="C234" s="21">
        <v>7</v>
      </c>
      <c r="D234" s="21"/>
      <c r="E234" s="21">
        <v>463</v>
      </c>
      <c r="F234" s="21">
        <f t="shared" si="3"/>
        <v>3241</v>
      </c>
    </row>
    <row r="235" spans="1:6" ht="30" x14ac:dyDescent="0.25">
      <c r="A235" s="21"/>
      <c r="B235" s="21" t="s">
        <v>1641</v>
      </c>
      <c r="C235" s="21">
        <v>1</v>
      </c>
      <c r="D235" s="21"/>
      <c r="E235" s="21">
        <v>625</v>
      </c>
      <c r="F235" s="21">
        <f t="shared" si="3"/>
        <v>625</v>
      </c>
    </row>
    <row r="236" spans="1:6" ht="30" x14ac:dyDescent="0.25">
      <c r="A236" s="21" t="s">
        <v>1642</v>
      </c>
      <c r="B236" s="21" t="s">
        <v>1643</v>
      </c>
      <c r="C236" s="21">
        <v>5</v>
      </c>
      <c r="D236" s="21" t="s">
        <v>34</v>
      </c>
      <c r="E236" s="21">
        <v>271.39999999999998</v>
      </c>
      <c r="F236" s="21">
        <f t="shared" si="3"/>
        <v>1357</v>
      </c>
    </row>
    <row r="237" spans="1:6" ht="30" x14ac:dyDescent="0.25">
      <c r="A237" s="21" t="s">
        <v>1644</v>
      </c>
      <c r="B237" s="21" t="s">
        <v>1645</v>
      </c>
      <c r="C237" s="21">
        <v>8</v>
      </c>
      <c r="D237" s="21" t="s">
        <v>34</v>
      </c>
      <c r="E237" s="21">
        <v>1121</v>
      </c>
      <c r="F237" s="21">
        <f t="shared" si="3"/>
        <v>8968</v>
      </c>
    </row>
    <row r="238" spans="1:6" ht="30" x14ac:dyDescent="0.25">
      <c r="A238" s="21" t="s">
        <v>1646</v>
      </c>
      <c r="B238" s="21" t="s">
        <v>1647</v>
      </c>
      <c r="C238" s="21">
        <v>12</v>
      </c>
      <c r="D238" s="21" t="s">
        <v>34</v>
      </c>
      <c r="E238" s="21">
        <v>271.39999999999998</v>
      </c>
      <c r="F238" s="21">
        <f t="shared" si="3"/>
        <v>3256.7999999999997</v>
      </c>
    </row>
    <row r="239" spans="1:6" ht="30" x14ac:dyDescent="0.25">
      <c r="A239" s="21" t="s">
        <v>1649</v>
      </c>
      <c r="B239" s="21" t="s">
        <v>1650</v>
      </c>
      <c r="C239" s="21">
        <v>29</v>
      </c>
      <c r="D239" s="21" t="s">
        <v>34</v>
      </c>
      <c r="E239" s="21">
        <v>100.3</v>
      </c>
      <c r="F239" s="21">
        <f t="shared" si="3"/>
        <v>2908.7</v>
      </c>
    </row>
    <row r="240" spans="1:6" ht="30" x14ac:dyDescent="0.25">
      <c r="A240" s="21" t="s">
        <v>1651</v>
      </c>
      <c r="B240" s="21" t="s">
        <v>1652</v>
      </c>
      <c r="C240" s="21">
        <v>9</v>
      </c>
      <c r="D240" s="21" t="s">
        <v>34</v>
      </c>
      <c r="E240" s="21">
        <v>147.5</v>
      </c>
      <c r="F240" s="21">
        <f t="shared" si="3"/>
        <v>1327.5</v>
      </c>
    </row>
    <row r="241" spans="1:6" ht="30" x14ac:dyDescent="0.25">
      <c r="A241" s="21" t="s">
        <v>1954</v>
      </c>
      <c r="B241" s="21" t="s">
        <v>1955</v>
      </c>
      <c r="C241" s="21">
        <v>25</v>
      </c>
      <c r="D241" s="21" t="s">
        <v>34</v>
      </c>
      <c r="E241" s="21">
        <v>10974</v>
      </c>
      <c r="F241" s="21">
        <f t="shared" si="3"/>
        <v>274350</v>
      </c>
    </row>
    <row r="242" spans="1:6" ht="30" x14ac:dyDescent="0.25">
      <c r="A242" s="21" t="s">
        <v>1653</v>
      </c>
      <c r="B242" s="21" t="s">
        <v>1654</v>
      </c>
      <c r="C242" s="21">
        <v>1</v>
      </c>
      <c r="D242" s="21" t="s">
        <v>34</v>
      </c>
      <c r="E242" s="21">
        <v>3221.4</v>
      </c>
      <c r="F242" s="21">
        <f t="shared" si="3"/>
        <v>3221.4</v>
      </c>
    </row>
    <row r="243" spans="1:6" ht="30" x14ac:dyDescent="0.25">
      <c r="A243" s="21" t="s">
        <v>1655</v>
      </c>
      <c r="B243" s="21" t="s">
        <v>1656</v>
      </c>
      <c r="C243" s="21">
        <v>9</v>
      </c>
      <c r="D243" s="21" t="s">
        <v>34</v>
      </c>
      <c r="E243" s="21">
        <v>445</v>
      </c>
      <c r="F243" s="21">
        <f t="shared" si="3"/>
        <v>4005</v>
      </c>
    </row>
    <row r="244" spans="1:6" ht="30" x14ac:dyDescent="0.25">
      <c r="A244" s="21" t="s">
        <v>1657</v>
      </c>
      <c r="B244" s="21" t="s">
        <v>1658</v>
      </c>
      <c r="C244" s="21">
        <v>50</v>
      </c>
      <c r="D244" s="21" t="s">
        <v>34</v>
      </c>
      <c r="E244" s="21">
        <v>1</v>
      </c>
      <c r="F244" s="21">
        <f t="shared" si="3"/>
        <v>50</v>
      </c>
    </row>
    <row r="245" spans="1:6" ht="45" x14ac:dyDescent="0.25">
      <c r="A245" s="21" t="s">
        <v>1659</v>
      </c>
      <c r="B245" s="21" t="s">
        <v>1660</v>
      </c>
      <c r="C245" s="21">
        <v>1</v>
      </c>
      <c r="D245" s="21" t="s">
        <v>34</v>
      </c>
      <c r="E245" s="21">
        <v>515</v>
      </c>
      <c r="F245" s="21">
        <f t="shared" si="3"/>
        <v>515</v>
      </c>
    </row>
    <row r="246" spans="1:6" ht="30" x14ac:dyDescent="0.25">
      <c r="A246" s="21" t="s">
        <v>1956</v>
      </c>
      <c r="B246" s="21" t="s">
        <v>1957</v>
      </c>
      <c r="C246" s="21">
        <v>5</v>
      </c>
      <c r="D246" s="21" t="s">
        <v>34</v>
      </c>
      <c r="E246" s="21">
        <v>10000</v>
      </c>
      <c r="F246" s="21">
        <f t="shared" si="3"/>
        <v>50000</v>
      </c>
    </row>
    <row r="247" spans="1:6" ht="30" x14ac:dyDescent="0.25">
      <c r="A247" s="21" t="s">
        <v>1958</v>
      </c>
      <c r="B247" s="21" t="s">
        <v>1959</v>
      </c>
      <c r="C247" s="21">
        <v>5</v>
      </c>
      <c r="D247" s="21" t="s">
        <v>34</v>
      </c>
      <c r="E247" s="21">
        <v>27140</v>
      </c>
      <c r="F247" s="21">
        <f t="shared" si="3"/>
        <v>135700</v>
      </c>
    </row>
    <row r="248" spans="1:6" ht="30" x14ac:dyDescent="0.25">
      <c r="A248" s="21" t="s">
        <v>1661</v>
      </c>
      <c r="B248" s="21" t="s">
        <v>1662</v>
      </c>
      <c r="C248" s="21">
        <v>5</v>
      </c>
      <c r="D248" s="21" t="s">
        <v>34</v>
      </c>
      <c r="E248" s="21">
        <v>1411.28</v>
      </c>
      <c r="F248" s="21">
        <f t="shared" si="3"/>
        <v>7056.4</v>
      </c>
    </row>
    <row r="249" spans="1:6" ht="30" x14ac:dyDescent="0.25">
      <c r="A249" s="21" t="s">
        <v>1960</v>
      </c>
      <c r="B249" s="21" t="s">
        <v>1961</v>
      </c>
      <c r="C249" s="21">
        <v>10</v>
      </c>
      <c r="D249" s="21" t="s">
        <v>34</v>
      </c>
      <c r="E249" s="21">
        <v>1</v>
      </c>
      <c r="F249" s="21">
        <f t="shared" si="3"/>
        <v>10</v>
      </c>
    </row>
    <row r="250" spans="1:6" ht="30" x14ac:dyDescent="0.25">
      <c r="A250" s="21" t="s">
        <v>1663</v>
      </c>
      <c r="B250" s="21" t="s">
        <v>1664</v>
      </c>
      <c r="C250" s="21">
        <v>33</v>
      </c>
      <c r="D250" s="21" t="s">
        <v>34</v>
      </c>
      <c r="E250" s="21">
        <v>1100.69</v>
      </c>
      <c r="F250" s="21">
        <f t="shared" si="3"/>
        <v>36322.770000000004</v>
      </c>
    </row>
    <row r="251" spans="1:6" ht="30" x14ac:dyDescent="0.25">
      <c r="A251" s="21" t="s">
        <v>1667</v>
      </c>
      <c r="B251" s="21" t="s">
        <v>1668</v>
      </c>
      <c r="C251" s="21">
        <v>6</v>
      </c>
      <c r="D251" s="21" t="s">
        <v>34</v>
      </c>
      <c r="E251" s="21">
        <v>147.5</v>
      </c>
      <c r="F251" s="21">
        <f t="shared" si="3"/>
        <v>885</v>
      </c>
    </row>
    <row r="252" spans="1:6" ht="30" x14ac:dyDescent="0.25">
      <c r="A252" s="21" t="s">
        <v>1669</v>
      </c>
      <c r="B252" s="21" t="s">
        <v>1670</v>
      </c>
      <c r="C252" s="21">
        <v>10</v>
      </c>
      <c r="D252" s="21" t="s">
        <v>34</v>
      </c>
      <c r="E252" s="26">
        <v>1770</v>
      </c>
      <c r="F252" s="21">
        <f t="shared" si="3"/>
        <v>17700</v>
      </c>
    </row>
    <row r="253" spans="1:6" ht="30" x14ac:dyDescent="0.25">
      <c r="A253" s="21" t="s">
        <v>1671</v>
      </c>
      <c r="B253" s="21" t="s">
        <v>1672</v>
      </c>
      <c r="C253" s="21">
        <v>21</v>
      </c>
      <c r="D253" s="21" t="s">
        <v>34</v>
      </c>
      <c r="E253" s="21">
        <v>450</v>
      </c>
      <c r="F253" s="21">
        <f t="shared" si="3"/>
        <v>9450</v>
      </c>
    </row>
    <row r="254" spans="1:6" ht="30" x14ac:dyDescent="0.25">
      <c r="A254" s="21" t="s">
        <v>1673</v>
      </c>
      <c r="B254" s="21" t="s">
        <v>1674</v>
      </c>
      <c r="C254" s="21">
        <v>2</v>
      </c>
      <c r="D254" s="21" t="s">
        <v>34</v>
      </c>
      <c r="E254" s="21">
        <v>115.64</v>
      </c>
      <c r="F254" s="21">
        <f t="shared" si="3"/>
        <v>231.28</v>
      </c>
    </row>
    <row r="255" spans="1:6" ht="30" x14ac:dyDescent="0.25">
      <c r="A255" s="21" t="s">
        <v>1677</v>
      </c>
      <c r="B255" s="21" t="s">
        <v>1678</v>
      </c>
      <c r="C255" s="21">
        <v>10</v>
      </c>
      <c r="D255" s="21" t="s">
        <v>34</v>
      </c>
      <c r="E255" s="21">
        <v>684.99</v>
      </c>
      <c r="F255" s="21">
        <f t="shared" si="3"/>
        <v>6849.9</v>
      </c>
    </row>
    <row r="256" spans="1:6" ht="45" x14ac:dyDescent="0.25">
      <c r="A256" s="21" t="s">
        <v>1679</v>
      </c>
      <c r="B256" s="21" t="s">
        <v>1680</v>
      </c>
      <c r="C256" s="21">
        <v>1</v>
      </c>
      <c r="D256" s="21" t="s">
        <v>34</v>
      </c>
      <c r="E256" s="21">
        <v>710.65</v>
      </c>
      <c r="F256" s="21">
        <f t="shared" si="3"/>
        <v>710.65</v>
      </c>
    </row>
    <row r="257" spans="1:6" ht="30" x14ac:dyDescent="0.25">
      <c r="A257" s="21" t="s">
        <v>1681</v>
      </c>
      <c r="B257" s="21" t="s">
        <v>1682</v>
      </c>
      <c r="C257" s="21">
        <v>2</v>
      </c>
      <c r="D257" s="21" t="s">
        <v>34</v>
      </c>
      <c r="E257" s="21">
        <v>243.06819999999999</v>
      </c>
      <c r="F257" s="21">
        <f t="shared" si="3"/>
        <v>486.13639999999998</v>
      </c>
    </row>
    <row r="258" spans="1:6" ht="45" x14ac:dyDescent="0.25">
      <c r="A258" s="21" t="s">
        <v>1683</v>
      </c>
      <c r="B258" s="21" t="s">
        <v>1684</v>
      </c>
      <c r="C258" s="21">
        <v>1</v>
      </c>
      <c r="D258" s="21" t="s">
        <v>34</v>
      </c>
      <c r="E258" s="21">
        <v>323.50880000000001</v>
      </c>
      <c r="F258" s="21">
        <f t="shared" si="3"/>
        <v>323.50880000000001</v>
      </c>
    </row>
    <row r="259" spans="1:6" ht="45" x14ac:dyDescent="0.25">
      <c r="A259" s="21" t="s">
        <v>1962</v>
      </c>
      <c r="B259" s="21" t="s">
        <v>1963</v>
      </c>
      <c r="C259" s="21">
        <v>1000</v>
      </c>
      <c r="D259" s="21" t="s">
        <v>34</v>
      </c>
      <c r="E259" s="21">
        <v>20</v>
      </c>
      <c r="F259" s="21">
        <f t="shared" si="3"/>
        <v>20000</v>
      </c>
    </row>
    <row r="260" spans="1:6" ht="60" x14ac:dyDescent="0.25">
      <c r="A260" s="21" t="s">
        <v>1687</v>
      </c>
      <c r="B260" s="21" t="s">
        <v>1688</v>
      </c>
      <c r="C260" s="21">
        <v>8</v>
      </c>
      <c r="D260" s="21" t="s">
        <v>34</v>
      </c>
      <c r="E260" s="21">
        <v>584.1</v>
      </c>
      <c r="F260" s="21">
        <f t="shared" si="3"/>
        <v>4672.8</v>
      </c>
    </row>
    <row r="261" spans="1:6" ht="30" x14ac:dyDescent="0.25">
      <c r="A261" s="21" t="s">
        <v>1689</v>
      </c>
      <c r="B261" s="21" t="s">
        <v>1690</v>
      </c>
      <c r="C261" s="21">
        <v>2</v>
      </c>
      <c r="D261" s="21" t="s">
        <v>327</v>
      </c>
      <c r="E261" s="21">
        <v>1410.1</v>
      </c>
      <c r="F261" s="21">
        <f t="shared" si="3"/>
        <v>2820.2</v>
      </c>
    </row>
    <row r="262" spans="1:6" ht="30" x14ac:dyDescent="0.25">
      <c r="A262" s="21" t="s">
        <v>1691</v>
      </c>
      <c r="B262" s="21" t="s">
        <v>1692</v>
      </c>
      <c r="C262" s="21">
        <v>36</v>
      </c>
      <c r="D262" s="21" t="s">
        <v>34</v>
      </c>
      <c r="E262" s="21">
        <v>23.895</v>
      </c>
      <c r="F262" s="21">
        <f t="shared" si="3"/>
        <v>860.22</v>
      </c>
    </row>
    <row r="263" spans="1:6" x14ac:dyDescent="0.25">
      <c r="A263" s="21"/>
      <c r="B263" s="21" t="s">
        <v>1693</v>
      </c>
      <c r="C263" s="21">
        <v>21</v>
      </c>
      <c r="D263" s="21" t="s">
        <v>1368</v>
      </c>
      <c r="E263" s="21">
        <v>55</v>
      </c>
      <c r="F263" s="21">
        <f t="shared" si="3"/>
        <v>1155</v>
      </c>
    </row>
    <row r="264" spans="1:6" ht="30" x14ac:dyDescent="0.25">
      <c r="A264" s="21" t="s">
        <v>1694</v>
      </c>
      <c r="B264" s="21" t="s">
        <v>1695</v>
      </c>
      <c r="C264" s="21">
        <v>18</v>
      </c>
      <c r="D264" s="21"/>
      <c r="E264" s="21">
        <v>108.56</v>
      </c>
      <c r="F264" s="21">
        <f t="shared" si="3"/>
        <v>1954.08</v>
      </c>
    </row>
    <row r="265" spans="1:6" ht="30" x14ac:dyDescent="0.25">
      <c r="A265" s="21" t="s">
        <v>1696</v>
      </c>
      <c r="B265" s="21" t="s">
        <v>1697</v>
      </c>
      <c r="C265" s="21">
        <v>1</v>
      </c>
      <c r="D265" s="21" t="s">
        <v>34</v>
      </c>
      <c r="E265" s="21">
        <v>316.22820000000002</v>
      </c>
      <c r="F265" s="21">
        <f t="shared" si="3"/>
        <v>316.22820000000002</v>
      </c>
    </row>
    <row r="266" spans="1:6" ht="30" x14ac:dyDescent="0.25">
      <c r="A266" s="21" t="s">
        <v>1698</v>
      </c>
      <c r="B266" s="21" t="s">
        <v>1699</v>
      </c>
      <c r="C266" s="21">
        <v>10</v>
      </c>
      <c r="D266" s="21" t="s">
        <v>34</v>
      </c>
      <c r="E266" s="21">
        <v>515.66</v>
      </c>
      <c r="F266" s="21">
        <f t="shared" si="3"/>
        <v>5156.5999999999995</v>
      </c>
    </row>
    <row r="267" spans="1:6" ht="30" x14ac:dyDescent="0.25">
      <c r="A267" s="21" t="s">
        <v>1700</v>
      </c>
      <c r="B267" s="21" t="s">
        <v>1701</v>
      </c>
      <c r="C267" s="21">
        <v>1</v>
      </c>
      <c r="D267" s="21" t="s">
        <v>34</v>
      </c>
      <c r="E267" s="21">
        <v>198</v>
      </c>
      <c r="F267" s="21">
        <f t="shared" si="3"/>
        <v>198</v>
      </c>
    </row>
    <row r="268" spans="1:6" ht="30" x14ac:dyDescent="0.25">
      <c r="A268" s="21" t="s">
        <v>1702</v>
      </c>
      <c r="B268" s="21" t="s">
        <v>1703</v>
      </c>
      <c r="C268" s="21">
        <v>1</v>
      </c>
      <c r="D268" s="21" t="s">
        <v>34</v>
      </c>
      <c r="E268" s="21">
        <v>198</v>
      </c>
      <c r="F268" s="21">
        <f t="shared" si="3"/>
        <v>198</v>
      </c>
    </row>
    <row r="269" spans="1:6" ht="30" x14ac:dyDescent="0.25">
      <c r="A269" s="21" t="s">
        <v>1704</v>
      </c>
      <c r="B269" s="21" t="s">
        <v>1705</v>
      </c>
      <c r="C269" s="21">
        <v>1</v>
      </c>
      <c r="D269" s="21" t="s">
        <v>34</v>
      </c>
      <c r="E269" s="21">
        <v>206.5</v>
      </c>
      <c r="F269" s="21">
        <f t="shared" si="3"/>
        <v>206.5</v>
      </c>
    </row>
    <row r="270" spans="1:6" ht="30" x14ac:dyDescent="0.25">
      <c r="A270" s="21" t="s">
        <v>1706</v>
      </c>
      <c r="B270" s="21" t="s">
        <v>1707</v>
      </c>
      <c r="C270" s="21">
        <v>11</v>
      </c>
      <c r="D270" s="21" t="s">
        <v>327</v>
      </c>
      <c r="E270" s="21">
        <v>3422</v>
      </c>
      <c r="F270" s="21">
        <f t="shared" si="3"/>
        <v>37642</v>
      </c>
    </row>
    <row r="271" spans="1:6" ht="30" x14ac:dyDescent="0.25">
      <c r="A271" s="21" t="s">
        <v>1708</v>
      </c>
      <c r="B271" s="21" t="s">
        <v>1709</v>
      </c>
      <c r="C271" s="21">
        <v>1</v>
      </c>
      <c r="D271" s="21" t="s">
        <v>34</v>
      </c>
      <c r="E271" s="21">
        <v>690.3</v>
      </c>
      <c r="F271" s="21">
        <f t="shared" si="3"/>
        <v>690.3</v>
      </c>
    </row>
    <row r="272" spans="1:6" ht="30" x14ac:dyDescent="0.25">
      <c r="A272" s="21" t="s">
        <v>1710</v>
      </c>
      <c r="B272" s="21" t="s">
        <v>1711</v>
      </c>
      <c r="C272" s="21">
        <v>1</v>
      </c>
      <c r="D272" s="21" t="s">
        <v>43</v>
      </c>
      <c r="E272" s="21">
        <v>162.84</v>
      </c>
      <c r="F272" s="21">
        <f t="shared" si="3"/>
        <v>162.84</v>
      </c>
    </row>
    <row r="273" spans="1:6" ht="30" x14ac:dyDescent="0.25">
      <c r="A273" s="21" t="s">
        <v>1712</v>
      </c>
      <c r="B273" s="21" t="s">
        <v>1713</v>
      </c>
      <c r="C273" s="21">
        <v>2</v>
      </c>
      <c r="D273" s="21" t="s">
        <v>34</v>
      </c>
      <c r="E273" s="21">
        <v>75.992000000000004</v>
      </c>
      <c r="F273" s="21">
        <f t="shared" si="3"/>
        <v>151.98400000000001</v>
      </c>
    </row>
    <row r="274" spans="1:6" ht="30" x14ac:dyDescent="0.25">
      <c r="A274" s="21" t="s">
        <v>1714</v>
      </c>
      <c r="B274" s="21" t="s">
        <v>1715</v>
      </c>
      <c r="C274" s="21">
        <v>2</v>
      </c>
      <c r="D274" s="21" t="s">
        <v>34</v>
      </c>
      <c r="E274" s="21">
        <v>54.28</v>
      </c>
      <c r="F274" s="21">
        <f t="shared" si="3"/>
        <v>108.56</v>
      </c>
    </row>
    <row r="275" spans="1:6" ht="30" x14ac:dyDescent="0.25">
      <c r="A275" s="21" t="s">
        <v>1716</v>
      </c>
      <c r="B275" s="21" t="s">
        <v>1717</v>
      </c>
      <c r="C275" s="21">
        <v>2</v>
      </c>
      <c r="D275" s="21" t="s">
        <v>34</v>
      </c>
      <c r="E275" s="21">
        <v>54.28</v>
      </c>
      <c r="F275" s="21">
        <f t="shared" si="3"/>
        <v>108.56</v>
      </c>
    </row>
    <row r="276" spans="1:6" ht="30" x14ac:dyDescent="0.25">
      <c r="A276" s="21" t="s">
        <v>1718</v>
      </c>
      <c r="B276" s="21" t="s">
        <v>1719</v>
      </c>
      <c r="C276" s="21">
        <v>2</v>
      </c>
      <c r="D276" s="21" t="s">
        <v>34</v>
      </c>
      <c r="E276" s="21">
        <v>572.29999999999995</v>
      </c>
      <c r="F276" s="21">
        <f t="shared" ref="F276:F339" si="4">C276*E276</f>
        <v>1144.5999999999999</v>
      </c>
    </row>
    <row r="277" spans="1:6" ht="30" x14ac:dyDescent="0.25">
      <c r="A277" s="21" t="s">
        <v>1964</v>
      </c>
      <c r="B277" s="21" t="s">
        <v>1965</v>
      </c>
      <c r="C277" s="21">
        <v>3</v>
      </c>
      <c r="D277" s="21" t="s">
        <v>34</v>
      </c>
      <c r="E277" s="21">
        <v>16961.41</v>
      </c>
      <c r="F277" s="21">
        <f t="shared" si="4"/>
        <v>50884.229999999996</v>
      </c>
    </row>
    <row r="278" spans="1:6" ht="30" x14ac:dyDescent="0.25">
      <c r="A278" s="21" t="s">
        <v>1720</v>
      </c>
      <c r="B278" s="21" t="s">
        <v>1721</v>
      </c>
      <c r="C278" s="21">
        <v>9</v>
      </c>
      <c r="D278" s="21" t="s">
        <v>34</v>
      </c>
      <c r="E278" s="21">
        <v>2330.5</v>
      </c>
      <c r="F278" s="21">
        <f t="shared" si="4"/>
        <v>20974.5</v>
      </c>
    </row>
    <row r="279" spans="1:6" ht="30" x14ac:dyDescent="0.25">
      <c r="A279" s="21" t="s">
        <v>1722</v>
      </c>
      <c r="B279" s="21" t="s">
        <v>1723</v>
      </c>
      <c r="C279" s="21">
        <v>2</v>
      </c>
      <c r="D279" s="21" t="s">
        <v>34</v>
      </c>
      <c r="E279" s="21">
        <v>2773</v>
      </c>
      <c r="F279" s="21">
        <f t="shared" si="4"/>
        <v>5546</v>
      </c>
    </row>
    <row r="280" spans="1:6" ht="30" x14ac:dyDescent="0.25">
      <c r="A280" s="21" t="s">
        <v>1570</v>
      </c>
      <c r="B280" s="21" t="s">
        <v>1724</v>
      </c>
      <c r="C280" s="21">
        <v>20</v>
      </c>
      <c r="D280" s="21" t="s">
        <v>92</v>
      </c>
      <c r="E280" s="21">
        <v>90.86</v>
      </c>
      <c r="F280" s="21">
        <f t="shared" si="4"/>
        <v>1817.2</v>
      </c>
    </row>
    <row r="281" spans="1:6" ht="30" x14ac:dyDescent="0.25">
      <c r="A281" s="21" t="s">
        <v>1725</v>
      </c>
      <c r="B281" s="21" t="s">
        <v>1726</v>
      </c>
      <c r="C281" s="21">
        <v>1</v>
      </c>
      <c r="D281" s="21" t="s">
        <v>34</v>
      </c>
      <c r="E281" s="21">
        <v>737.5</v>
      </c>
      <c r="F281" s="21">
        <f t="shared" si="4"/>
        <v>737.5</v>
      </c>
    </row>
    <row r="282" spans="1:6" ht="30" x14ac:dyDescent="0.25">
      <c r="A282" s="21" t="s">
        <v>1727</v>
      </c>
      <c r="B282" s="21" t="s">
        <v>1728</v>
      </c>
      <c r="C282" s="21">
        <v>1</v>
      </c>
      <c r="D282" s="21" t="s">
        <v>34</v>
      </c>
      <c r="E282" s="21">
        <v>195.40799999999999</v>
      </c>
      <c r="F282" s="21">
        <f t="shared" si="4"/>
        <v>195.40799999999999</v>
      </c>
    </row>
    <row r="283" spans="1:6" ht="30" x14ac:dyDescent="0.25">
      <c r="A283" s="21" t="s">
        <v>1729</v>
      </c>
      <c r="B283" s="21" t="s">
        <v>1730</v>
      </c>
      <c r="C283" s="21">
        <v>12</v>
      </c>
      <c r="D283" s="21" t="s">
        <v>34</v>
      </c>
      <c r="E283" s="21">
        <v>445</v>
      </c>
      <c r="F283" s="21">
        <f t="shared" si="4"/>
        <v>5340</v>
      </c>
    </row>
    <row r="284" spans="1:6" ht="30" x14ac:dyDescent="0.25">
      <c r="A284" s="21" t="s">
        <v>1731</v>
      </c>
      <c r="B284" s="21" t="s">
        <v>1732</v>
      </c>
      <c r="C284" s="21">
        <v>2</v>
      </c>
      <c r="D284" s="21" t="s">
        <v>34</v>
      </c>
      <c r="E284" s="21">
        <v>218.3</v>
      </c>
      <c r="F284" s="21">
        <f t="shared" si="4"/>
        <v>436.6</v>
      </c>
    </row>
    <row r="285" spans="1:6" ht="30" x14ac:dyDescent="0.25">
      <c r="A285" s="21" t="s">
        <v>1966</v>
      </c>
      <c r="B285" s="21" t="s">
        <v>1967</v>
      </c>
      <c r="C285" s="21">
        <v>20</v>
      </c>
      <c r="D285" s="21" t="s">
        <v>34</v>
      </c>
      <c r="E285" s="21">
        <v>574.99</v>
      </c>
      <c r="F285" s="21">
        <f t="shared" si="4"/>
        <v>11499.8</v>
      </c>
    </row>
    <row r="286" spans="1:6" ht="30" x14ac:dyDescent="0.25">
      <c r="A286" s="21" t="s">
        <v>1733</v>
      </c>
      <c r="B286" s="21" t="s">
        <v>1734</v>
      </c>
      <c r="C286" s="21">
        <v>1</v>
      </c>
      <c r="D286" s="21" t="s">
        <v>34</v>
      </c>
      <c r="E286" s="21">
        <v>515</v>
      </c>
      <c r="F286" s="21">
        <f t="shared" si="4"/>
        <v>515</v>
      </c>
    </row>
    <row r="287" spans="1:6" ht="30" x14ac:dyDescent="0.25">
      <c r="A287" s="21" t="s">
        <v>1735</v>
      </c>
      <c r="B287" s="21" t="s">
        <v>1736</v>
      </c>
      <c r="C287" s="21">
        <v>20</v>
      </c>
      <c r="D287" s="21" t="s">
        <v>34</v>
      </c>
      <c r="E287" s="21">
        <v>515</v>
      </c>
      <c r="F287" s="21">
        <f t="shared" si="4"/>
        <v>10300</v>
      </c>
    </row>
    <row r="288" spans="1:6" ht="30" x14ac:dyDescent="0.25">
      <c r="A288" s="21" t="s">
        <v>1737</v>
      </c>
      <c r="B288" s="21" t="s">
        <v>1738</v>
      </c>
      <c r="C288" s="21">
        <v>50</v>
      </c>
      <c r="D288" s="21" t="s">
        <v>34</v>
      </c>
      <c r="E288" s="21">
        <v>1</v>
      </c>
      <c r="F288" s="21">
        <f t="shared" si="4"/>
        <v>50</v>
      </c>
    </row>
    <row r="289" spans="1:6" ht="30" x14ac:dyDescent="0.25">
      <c r="A289" s="21" t="s">
        <v>1739</v>
      </c>
      <c r="B289" s="21" t="s">
        <v>1740</v>
      </c>
      <c r="C289" s="21">
        <v>55</v>
      </c>
      <c r="D289" s="21" t="s">
        <v>34</v>
      </c>
      <c r="E289" s="21">
        <v>1</v>
      </c>
      <c r="F289" s="21">
        <f t="shared" si="4"/>
        <v>55</v>
      </c>
    </row>
    <row r="290" spans="1:6" ht="45" x14ac:dyDescent="0.25">
      <c r="A290" s="21" t="s">
        <v>1741</v>
      </c>
      <c r="B290" s="21" t="s">
        <v>1742</v>
      </c>
      <c r="C290" s="21">
        <v>20</v>
      </c>
      <c r="D290" s="21" t="s">
        <v>34</v>
      </c>
      <c r="E290" s="21">
        <v>1</v>
      </c>
      <c r="F290" s="21">
        <f t="shared" si="4"/>
        <v>20</v>
      </c>
    </row>
    <row r="291" spans="1:6" ht="45" x14ac:dyDescent="0.25">
      <c r="A291" s="21" t="s">
        <v>1743</v>
      </c>
      <c r="B291" s="21" t="s">
        <v>1744</v>
      </c>
      <c r="C291" s="21">
        <v>25</v>
      </c>
      <c r="D291" s="21" t="s">
        <v>34</v>
      </c>
      <c r="E291" s="21">
        <v>1</v>
      </c>
      <c r="F291" s="21">
        <f t="shared" si="4"/>
        <v>25</v>
      </c>
    </row>
    <row r="292" spans="1:6" ht="30" x14ac:dyDescent="0.25">
      <c r="A292" s="21" t="s">
        <v>1745</v>
      </c>
      <c r="B292" s="21" t="s">
        <v>1968</v>
      </c>
      <c r="C292" s="21">
        <v>2</v>
      </c>
      <c r="D292" s="21" t="s">
        <v>34</v>
      </c>
      <c r="E292" s="21">
        <v>17700</v>
      </c>
      <c r="F292" s="21">
        <f t="shared" si="4"/>
        <v>35400</v>
      </c>
    </row>
    <row r="293" spans="1:6" ht="30" x14ac:dyDescent="0.25">
      <c r="A293" s="21" t="s">
        <v>1747</v>
      </c>
      <c r="B293" s="21" t="s">
        <v>1748</v>
      </c>
      <c r="C293" s="21">
        <v>50</v>
      </c>
      <c r="D293" s="21" t="s">
        <v>34</v>
      </c>
      <c r="E293" s="21">
        <v>1</v>
      </c>
      <c r="F293" s="21">
        <f t="shared" si="4"/>
        <v>50</v>
      </c>
    </row>
    <row r="294" spans="1:6" ht="30" x14ac:dyDescent="0.25">
      <c r="A294" s="21" t="s">
        <v>1749</v>
      </c>
      <c r="B294" s="21" t="s">
        <v>1750</v>
      </c>
      <c r="C294" s="21">
        <v>97</v>
      </c>
      <c r="D294" s="21" t="s">
        <v>34</v>
      </c>
      <c r="E294" s="21">
        <v>465</v>
      </c>
      <c r="F294" s="21">
        <f t="shared" si="4"/>
        <v>45105</v>
      </c>
    </row>
    <row r="295" spans="1:6" ht="45" x14ac:dyDescent="0.25">
      <c r="A295" s="21" t="s">
        <v>1751</v>
      </c>
      <c r="B295" s="21" t="s">
        <v>1752</v>
      </c>
      <c r="C295" s="21">
        <v>1</v>
      </c>
      <c r="D295" s="21" t="s">
        <v>34</v>
      </c>
      <c r="E295" s="21">
        <v>820</v>
      </c>
      <c r="F295" s="21">
        <f t="shared" si="4"/>
        <v>820</v>
      </c>
    </row>
    <row r="296" spans="1:6" ht="45" x14ac:dyDescent="0.25">
      <c r="A296" s="21" t="s">
        <v>1753</v>
      </c>
      <c r="B296" s="21" t="s">
        <v>1754</v>
      </c>
      <c r="C296" s="21">
        <v>2</v>
      </c>
      <c r="D296" s="21" t="s">
        <v>34</v>
      </c>
      <c r="E296" s="21">
        <v>1</v>
      </c>
      <c r="F296" s="21">
        <f t="shared" si="4"/>
        <v>2</v>
      </c>
    </row>
    <row r="297" spans="1:6" ht="30" x14ac:dyDescent="0.25">
      <c r="A297" s="21" t="s">
        <v>1755</v>
      </c>
      <c r="B297" s="21" t="s">
        <v>1756</v>
      </c>
      <c r="C297" s="21">
        <v>2</v>
      </c>
      <c r="D297" s="21" t="s">
        <v>34</v>
      </c>
      <c r="E297" s="21">
        <v>1162.3</v>
      </c>
      <c r="F297" s="21">
        <f t="shared" si="4"/>
        <v>2324.6</v>
      </c>
    </row>
    <row r="298" spans="1:6" ht="60" x14ac:dyDescent="0.25">
      <c r="A298" s="21" t="s">
        <v>1757</v>
      </c>
      <c r="B298" s="21" t="s">
        <v>1758</v>
      </c>
      <c r="C298" s="21">
        <v>1</v>
      </c>
      <c r="D298" s="21" t="s">
        <v>34</v>
      </c>
      <c r="E298" s="21">
        <v>1138000.997</v>
      </c>
      <c r="F298" s="21">
        <f t="shared" si="4"/>
        <v>1138000.997</v>
      </c>
    </row>
    <row r="299" spans="1:6" ht="60" x14ac:dyDescent="0.25">
      <c r="A299" s="21" t="s">
        <v>1759</v>
      </c>
      <c r="B299" s="21" t="s">
        <v>1760</v>
      </c>
      <c r="C299" s="21">
        <v>1</v>
      </c>
      <c r="D299" s="21" t="s">
        <v>34</v>
      </c>
      <c r="E299" s="21">
        <v>4008067.99</v>
      </c>
      <c r="F299" s="21">
        <f t="shared" si="4"/>
        <v>4008067.99</v>
      </c>
    </row>
    <row r="300" spans="1:6" ht="60" x14ac:dyDescent="0.25">
      <c r="A300" s="21" t="s">
        <v>1761</v>
      </c>
      <c r="B300" s="21" t="s">
        <v>1762</v>
      </c>
      <c r="C300" s="21">
        <v>1</v>
      </c>
      <c r="D300" s="21" t="s">
        <v>34</v>
      </c>
      <c r="E300" s="21">
        <v>2270102.9975999999</v>
      </c>
      <c r="F300" s="21">
        <f t="shared" si="4"/>
        <v>2270102.9975999999</v>
      </c>
    </row>
    <row r="301" spans="1:6" ht="60" x14ac:dyDescent="0.25">
      <c r="A301" s="21" t="s">
        <v>1763</v>
      </c>
      <c r="B301" s="21" t="s">
        <v>1764</v>
      </c>
      <c r="C301" s="21">
        <v>1</v>
      </c>
      <c r="D301" s="21" t="s">
        <v>34</v>
      </c>
      <c r="E301" s="21">
        <v>1054229.9913999999</v>
      </c>
      <c r="F301" s="21">
        <f t="shared" si="4"/>
        <v>1054229.9913999999</v>
      </c>
    </row>
    <row r="302" spans="1:6" ht="60" x14ac:dyDescent="0.25">
      <c r="A302" s="21" t="s">
        <v>1765</v>
      </c>
      <c r="B302" s="21" t="s">
        <v>1766</v>
      </c>
      <c r="C302" s="21">
        <v>1</v>
      </c>
      <c r="D302" s="21" t="s">
        <v>34</v>
      </c>
      <c r="E302" s="21">
        <v>5049676.9948000005</v>
      </c>
      <c r="F302" s="21">
        <f t="shared" si="4"/>
        <v>5049676.9948000005</v>
      </c>
    </row>
    <row r="303" spans="1:6" ht="45" x14ac:dyDescent="0.25">
      <c r="A303" s="21" t="s">
        <v>1767</v>
      </c>
      <c r="B303" s="21" t="s">
        <v>1768</v>
      </c>
      <c r="C303" s="21">
        <v>1</v>
      </c>
      <c r="D303" s="21" t="s">
        <v>34</v>
      </c>
      <c r="E303" s="21">
        <v>170704.99400000001</v>
      </c>
      <c r="F303" s="21">
        <f t="shared" si="4"/>
        <v>170704.99400000001</v>
      </c>
    </row>
    <row r="304" spans="1:6" ht="30" x14ac:dyDescent="0.25">
      <c r="A304" s="21" t="s">
        <v>1769</v>
      </c>
      <c r="B304" s="21" t="s">
        <v>1770</v>
      </c>
      <c r="C304" s="21">
        <v>1</v>
      </c>
      <c r="D304" s="21" t="s">
        <v>34</v>
      </c>
      <c r="E304" s="21">
        <v>151.33500000000001</v>
      </c>
      <c r="F304" s="21">
        <f t="shared" si="4"/>
        <v>151.33500000000001</v>
      </c>
    </row>
    <row r="305" spans="1:6" ht="30" x14ac:dyDescent="0.25">
      <c r="A305" s="21" t="s">
        <v>1771</v>
      </c>
      <c r="B305" s="21" t="s">
        <v>1770</v>
      </c>
      <c r="C305" s="21">
        <v>2</v>
      </c>
      <c r="D305" s="21" t="s">
        <v>34</v>
      </c>
      <c r="E305" s="21">
        <v>118</v>
      </c>
      <c r="F305" s="21">
        <f t="shared" si="4"/>
        <v>236</v>
      </c>
    </row>
    <row r="306" spans="1:6" ht="45" x14ac:dyDescent="0.25">
      <c r="A306" s="21" t="s">
        <v>1772</v>
      </c>
      <c r="B306" s="21" t="s">
        <v>1773</v>
      </c>
      <c r="C306" s="21">
        <v>1</v>
      </c>
      <c r="D306" s="21" t="s">
        <v>34</v>
      </c>
      <c r="E306" s="21">
        <v>2160.0018</v>
      </c>
      <c r="F306" s="21">
        <f t="shared" si="4"/>
        <v>2160.0018</v>
      </c>
    </row>
    <row r="307" spans="1:6" ht="45" x14ac:dyDescent="0.25">
      <c r="A307" s="21" t="s">
        <v>1774</v>
      </c>
      <c r="B307" s="21" t="s">
        <v>1775</v>
      </c>
      <c r="C307" s="21">
        <v>1</v>
      </c>
      <c r="D307" s="21" t="s">
        <v>34</v>
      </c>
      <c r="E307" s="21">
        <v>5882.3</v>
      </c>
      <c r="F307" s="21">
        <f t="shared" si="4"/>
        <v>5882.3</v>
      </c>
    </row>
    <row r="308" spans="1:6" ht="30" x14ac:dyDescent="0.25">
      <c r="A308" s="21" t="s">
        <v>1776</v>
      </c>
      <c r="B308" s="21" t="s">
        <v>1777</v>
      </c>
      <c r="C308" s="21">
        <v>27</v>
      </c>
      <c r="D308" s="21" t="s">
        <v>34</v>
      </c>
      <c r="E308" s="21">
        <v>1829</v>
      </c>
      <c r="F308" s="21">
        <f t="shared" si="4"/>
        <v>49383</v>
      </c>
    </row>
    <row r="309" spans="1:6" ht="30" x14ac:dyDescent="0.25">
      <c r="A309" s="21" t="s">
        <v>1778</v>
      </c>
      <c r="B309" s="21" t="s">
        <v>1779</v>
      </c>
      <c r="C309" s="21">
        <v>3</v>
      </c>
      <c r="D309" s="21" t="s">
        <v>34</v>
      </c>
      <c r="E309" s="21">
        <v>1988.3</v>
      </c>
      <c r="F309" s="21">
        <f t="shared" si="4"/>
        <v>5964.9</v>
      </c>
    </row>
    <row r="310" spans="1:6" ht="30" x14ac:dyDescent="0.25">
      <c r="A310" s="21" t="s">
        <v>1780</v>
      </c>
      <c r="B310" s="21" t="s">
        <v>1781</v>
      </c>
      <c r="C310" s="21">
        <v>3</v>
      </c>
      <c r="D310" s="21" t="s">
        <v>34</v>
      </c>
      <c r="E310" s="21">
        <v>460.2</v>
      </c>
      <c r="F310" s="21">
        <f t="shared" si="4"/>
        <v>1380.6</v>
      </c>
    </row>
    <row r="311" spans="1:6" ht="30" x14ac:dyDescent="0.25">
      <c r="A311" s="21" t="s">
        <v>1782</v>
      </c>
      <c r="B311" s="21" t="s">
        <v>1783</v>
      </c>
      <c r="C311" s="21">
        <v>58</v>
      </c>
      <c r="D311" s="21" t="s">
        <v>1118</v>
      </c>
      <c r="E311" s="21">
        <v>1</v>
      </c>
      <c r="F311" s="21">
        <f t="shared" si="4"/>
        <v>58</v>
      </c>
    </row>
    <row r="312" spans="1:6" ht="30" x14ac:dyDescent="0.25">
      <c r="A312" s="21" t="s">
        <v>1784</v>
      </c>
      <c r="B312" s="21" t="s">
        <v>1785</v>
      </c>
      <c r="C312" s="21">
        <v>10</v>
      </c>
      <c r="D312" s="21" t="s">
        <v>34</v>
      </c>
      <c r="E312" s="21">
        <v>165.2</v>
      </c>
      <c r="F312" s="21">
        <f t="shared" si="4"/>
        <v>1652</v>
      </c>
    </row>
    <row r="313" spans="1:6" ht="45" x14ac:dyDescent="0.25">
      <c r="A313" s="21" t="s">
        <v>1786</v>
      </c>
      <c r="B313" s="21" t="s">
        <v>1787</v>
      </c>
      <c r="C313" s="21">
        <v>4</v>
      </c>
      <c r="D313" s="21" t="s">
        <v>34</v>
      </c>
      <c r="E313" s="21">
        <v>1162.3</v>
      </c>
      <c r="F313" s="21">
        <f t="shared" si="4"/>
        <v>4649.2</v>
      </c>
    </row>
    <row r="314" spans="1:6" ht="45" x14ac:dyDescent="0.25">
      <c r="A314" s="21" t="s">
        <v>1788</v>
      </c>
      <c r="B314" s="21" t="s">
        <v>1789</v>
      </c>
      <c r="C314" s="21">
        <v>1</v>
      </c>
      <c r="D314" s="21" t="s">
        <v>34</v>
      </c>
      <c r="E314" s="21">
        <v>808.3</v>
      </c>
      <c r="F314" s="21">
        <f t="shared" si="4"/>
        <v>808.3</v>
      </c>
    </row>
    <row r="315" spans="1:6" ht="60" x14ac:dyDescent="0.25">
      <c r="A315" s="21" t="s">
        <v>1790</v>
      </c>
      <c r="B315" s="21" t="s">
        <v>1791</v>
      </c>
      <c r="C315" s="21">
        <v>1</v>
      </c>
      <c r="D315" s="21" t="s">
        <v>34</v>
      </c>
      <c r="E315" s="21">
        <v>1156.4000000000001</v>
      </c>
      <c r="F315" s="21">
        <f t="shared" si="4"/>
        <v>1156.4000000000001</v>
      </c>
    </row>
    <row r="316" spans="1:6" ht="45" x14ac:dyDescent="0.25">
      <c r="A316" s="21" t="s">
        <v>1792</v>
      </c>
      <c r="B316" s="21" t="s">
        <v>1793</v>
      </c>
      <c r="C316" s="21">
        <v>1</v>
      </c>
      <c r="D316" s="21" t="s">
        <v>34</v>
      </c>
      <c r="E316" s="21">
        <v>1526.8492000000001</v>
      </c>
      <c r="F316" s="21">
        <f t="shared" si="4"/>
        <v>1526.8492000000001</v>
      </c>
    </row>
    <row r="317" spans="1:6" ht="30" x14ac:dyDescent="0.25">
      <c r="A317" s="21" t="s">
        <v>1794</v>
      </c>
      <c r="B317" s="21" t="s">
        <v>1795</v>
      </c>
      <c r="C317" s="21">
        <v>1</v>
      </c>
      <c r="D317" s="21" t="s">
        <v>34</v>
      </c>
      <c r="E317" s="21">
        <v>354</v>
      </c>
      <c r="F317" s="21">
        <f t="shared" si="4"/>
        <v>354</v>
      </c>
    </row>
    <row r="318" spans="1:6" ht="30" x14ac:dyDescent="0.25">
      <c r="A318" s="21" t="s">
        <v>1796</v>
      </c>
      <c r="B318" s="21" t="s">
        <v>1797</v>
      </c>
      <c r="C318" s="21">
        <v>1</v>
      </c>
      <c r="D318" s="21" t="s">
        <v>34</v>
      </c>
      <c r="E318" s="21">
        <v>584.1</v>
      </c>
      <c r="F318" s="21">
        <f t="shared" si="4"/>
        <v>584.1</v>
      </c>
    </row>
    <row r="319" spans="1:6" ht="30" x14ac:dyDescent="0.25">
      <c r="A319" s="21" t="s">
        <v>1798</v>
      </c>
      <c r="B319" s="21" t="s">
        <v>1799</v>
      </c>
      <c r="C319" s="21">
        <v>1</v>
      </c>
      <c r="D319" s="21" t="s">
        <v>34</v>
      </c>
      <c r="E319" s="21">
        <v>1349.4598000000001</v>
      </c>
      <c r="F319" s="21">
        <f t="shared" si="4"/>
        <v>1349.4598000000001</v>
      </c>
    </row>
    <row r="320" spans="1:6" ht="30" x14ac:dyDescent="0.25">
      <c r="A320" s="21" t="s">
        <v>1800</v>
      </c>
      <c r="B320" s="21" t="s">
        <v>1801</v>
      </c>
      <c r="C320" s="21">
        <v>1</v>
      </c>
      <c r="D320" s="21" t="s">
        <v>34</v>
      </c>
      <c r="E320" s="21">
        <v>1712.4749999999999</v>
      </c>
      <c r="F320" s="21">
        <f t="shared" si="4"/>
        <v>1712.4749999999999</v>
      </c>
    </row>
    <row r="321" spans="1:6" ht="30" x14ac:dyDescent="0.25">
      <c r="A321" s="21" t="s">
        <v>1802</v>
      </c>
      <c r="B321" s="21" t="s">
        <v>1803</v>
      </c>
      <c r="C321" s="21">
        <v>21</v>
      </c>
      <c r="D321" s="21" t="s">
        <v>34</v>
      </c>
      <c r="E321" s="21">
        <v>1829</v>
      </c>
      <c r="F321" s="21">
        <f t="shared" si="4"/>
        <v>38409</v>
      </c>
    </row>
    <row r="322" spans="1:6" ht="30" x14ac:dyDescent="0.25">
      <c r="A322" s="21" t="s">
        <v>1806</v>
      </c>
      <c r="B322" s="21" t="s">
        <v>1807</v>
      </c>
      <c r="C322" s="21">
        <v>3</v>
      </c>
      <c r="D322" s="21" t="s">
        <v>34</v>
      </c>
      <c r="E322" s="21">
        <v>365.84719999999999</v>
      </c>
      <c r="F322" s="21">
        <f t="shared" si="4"/>
        <v>1097.5416</v>
      </c>
    </row>
    <row r="323" spans="1:6" ht="30" x14ac:dyDescent="0.25">
      <c r="A323" s="21" t="s">
        <v>1808</v>
      </c>
      <c r="B323" s="21" t="s">
        <v>1809</v>
      </c>
      <c r="C323" s="21">
        <v>1</v>
      </c>
      <c r="D323" s="21" t="s">
        <v>34</v>
      </c>
      <c r="E323" s="21">
        <v>345</v>
      </c>
      <c r="F323" s="21">
        <f t="shared" si="4"/>
        <v>345</v>
      </c>
    </row>
    <row r="324" spans="1:6" ht="30" x14ac:dyDescent="0.25">
      <c r="A324" s="21" t="s">
        <v>1810</v>
      </c>
      <c r="B324" s="21" t="s">
        <v>1811</v>
      </c>
      <c r="C324" s="21">
        <v>2</v>
      </c>
      <c r="D324" s="21" t="s">
        <v>34</v>
      </c>
      <c r="E324" s="21">
        <v>320.25200000000001</v>
      </c>
      <c r="F324" s="21">
        <f t="shared" si="4"/>
        <v>640.50400000000002</v>
      </c>
    </row>
    <row r="325" spans="1:6" ht="30" x14ac:dyDescent="0.25">
      <c r="A325" s="21" t="s">
        <v>1812</v>
      </c>
      <c r="B325" s="21" t="s">
        <v>1813</v>
      </c>
      <c r="C325" s="21">
        <v>3</v>
      </c>
      <c r="D325" s="21" t="s">
        <v>34</v>
      </c>
      <c r="E325" s="21">
        <v>1</v>
      </c>
      <c r="F325" s="21">
        <f t="shared" si="4"/>
        <v>3</v>
      </c>
    </row>
    <row r="326" spans="1:6" ht="30" x14ac:dyDescent="0.25">
      <c r="A326" s="21" t="s">
        <v>1814</v>
      </c>
      <c r="B326" s="21" t="s">
        <v>1815</v>
      </c>
      <c r="C326" s="21">
        <v>2</v>
      </c>
      <c r="D326" s="21" t="s">
        <v>34</v>
      </c>
      <c r="E326" s="21">
        <v>1</v>
      </c>
      <c r="F326" s="21">
        <f t="shared" si="4"/>
        <v>2</v>
      </c>
    </row>
    <row r="327" spans="1:6" ht="30" x14ac:dyDescent="0.25">
      <c r="A327" s="21" t="s">
        <v>1969</v>
      </c>
      <c r="B327" s="21" t="s">
        <v>1970</v>
      </c>
      <c r="C327" s="21">
        <v>12</v>
      </c>
      <c r="D327" s="21" t="s">
        <v>34</v>
      </c>
      <c r="E327" s="21">
        <v>1427.94</v>
      </c>
      <c r="F327" s="21">
        <f t="shared" si="4"/>
        <v>17135.28</v>
      </c>
    </row>
    <row r="328" spans="1:6" ht="60" x14ac:dyDescent="0.25">
      <c r="A328" s="21" t="s">
        <v>1816</v>
      </c>
      <c r="B328" s="21" t="s">
        <v>1817</v>
      </c>
      <c r="C328" s="21">
        <v>1</v>
      </c>
      <c r="D328" s="21" t="s">
        <v>34</v>
      </c>
      <c r="E328" s="21">
        <v>5804.9982</v>
      </c>
      <c r="F328" s="21">
        <f t="shared" si="4"/>
        <v>5804.9982</v>
      </c>
    </row>
    <row r="329" spans="1:6" ht="30" x14ac:dyDescent="0.25">
      <c r="A329" s="21" t="s">
        <v>1818</v>
      </c>
      <c r="B329" s="21" t="s">
        <v>1819</v>
      </c>
      <c r="C329" s="21">
        <v>4</v>
      </c>
      <c r="D329" s="21" t="s">
        <v>34</v>
      </c>
      <c r="E329" s="21">
        <v>4248</v>
      </c>
      <c r="F329" s="21">
        <f t="shared" si="4"/>
        <v>16992</v>
      </c>
    </row>
    <row r="330" spans="1:6" ht="30" x14ac:dyDescent="0.25">
      <c r="A330" s="21" t="s">
        <v>1820</v>
      </c>
      <c r="B330" s="21" t="s">
        <v>1821</v>
      </c>
      <c r="C330" s="21">
        <v>20</v>
      </c>
      <c r="D330" s="21" t="s">
        <v>34</v>
      </c>
      <c r="E330" s="21">
        <v>1</v>
      </c>
      <c r="F330" s="21">
        <f t="shared" si="4"/>
        <v>20</v>
      </c>
    </row>
    <row r="331" spans="1:6" ht="30" x14ac:dyDescent="0.25">
      <c r="A331" s="21" t="s">
        <v>1822</v>
      </c>
      <c r="B331" s="21" t="s">
        <v>1823</v>
      </c>
      <c r="C331" s="21">
        <v>1</v>
      </c>
      <c r="D331" s="21" t="s">
        <v>34</v>
      </c>
      <c r="E331" s="21">
        <v>834.29539999999997</v>
      </c>
      <c r="F331" s="21">
        <f t="shared" si="4"/>
        <v>834.29539999999997</v>
      </c>
    </row>
    <row r="332" spans="1:6" ht="30" x14ac:dyDescent="0.25">
      <c r="A332" s="21" t="s">
        <v>1824</v>
      </c>
      <c r="B332" s="21" t="s">
        <v>1825</v>
      </c>
      <c r="C332" s="21">
        <v>2</v>
      </c>
      <c r="D332" s="21" t="s">
        <v>34</v>
      </c>
      <c r="E332" s="21">
        <v>8124.3</v>
      </c>
      <c r="F332" s="21">
        <f t="shared" si="4"/>
        <v>16248.6</v>
      </c>
    </row>
    <row r="333" spans="1:6" ht="45" x14ac:dyDescent="0.25">
      <c r="A333" s="21" t="s">
        <v>1826</v>
      </c>
      <c r="B333" s="21" t="s">
        <v>1827</v>
      </c>
      <c r="C333" s="21">
        <v>6</v>
      </c>
      <c r="D333" s="21" t="s">
        <v>34</v>
      </c>
      <c r="E333" s="21">
        <v>1746.4</v>
      </c>
      <c r="F333" s="21">
        <f t="shared" si="4"/>
        <v>10478.400000000001</v>
      </c>
    </row>
    <row r="334" spans="1:6" ht="60" x14ac:dyDescent="0.25">
      <c r="A334" s="21" t="s">
        <v>1828</v>
      </c>
      <c r="B334" s="21" t="s">
        <v>1829</v>
      </c>
      <c r="C334" s="21">
        <v>125</v>
      </c>
      <c r="D334" s="21" t="s">
        <v>34</v>
      </c>
      <c r="E334" s="21">
        <v>1</v>
      </c>
      <c r="F334" s="21">
        <f t="shared" si="4"/>
        <v>125</v>
      </c>
    </row>
    <row r="335" spans="1:6" ht="30" x14ac:dyDescent="0.25">
      <c r="A335" s="21" t="s">
        <v>1834</v>
      </c>
      <c r="B335" s="21" t="s">
        <v>1835</v>
      </c>
      <c r="C335" s="21">
        <v>55</v>
      </c>
      <c r="D335" s="21" t="s">
        <v>34</v>
      </c>
      <c r="E335" s="21">
        <v>589.00879999999995</v>
      </c>
      <c r="F335" s="21">
        <f t="shared" si="4"/>
        <v>32395.483999999997</v>
      </c>
    </row>
    <row r="336" spans="1:6" ht="60" x14ac:dyDescent="0.25">
      <c r="A336" s="21" t="s">
        <v>1836</v>
      </c>
      <c r="B336" s="21" t="s">
        <v>1837</v>
      </c>
      <c r="C336" s="21">
        <v>16</v>
      </c>
      <c r="D336" s="21" t="s">
        <v>34</v>
      </c>
      <c r="E336" s="21">
        <v>530</v>
      </c>
      <c r="F336" s="21">
        <f t="shared" si="4"/>
        <v>8480</v>
      </c>
    </row>
    <row r="337" spans="1:6" ht="30" x14ac:dyDescent="0.25">
      <c r="A337" s="21" t="s">
        <v>1838</v>
      </c>
      <c r="B337" s="21" t="s">
        <v>1839</v>
      </c>
      <c r="C337" s="21">
        <v>18</v>
      </c>
      <c r="D337" s="21" t="s">
        <v>34</v>
      </c>
      <c r="E337" s="21">
        <v>515</v>
      </c>
      <c r="F337" s="21">
        <f t="shared" si="4"/>
        <v>9270</v>
      </c>
    </row>
    <row r="338" spans="1:6" ht="30" x14ac:dyDescent="0.25">
      <c r="A338" s="21" t="s">
        <v>1840</v>
      </c>
      <c r="B338" s="21" t="s">
        <v>1841</v>
      </c>
      <c r="C338" s="21">
        <v>191</v>
      </c>
      <c r="D338" s="21" t="s">
        <v>34</v>
      </c>
      <c r="E338" s="21">
        <v>750</v>
      </c>
      <c r="F338" s="21">
        <f t="shared" si="4"/>
        <v>143250</v>
      </c>
    </row>
    <row r="339" spans="1:6" ht="30" x14ac:dyDescent="0.25">
      <c r="A339" s="21" t="s">
        <v>1842</v>
      </c>
      <c r="B339" s="21" t="s">
        <v>1843</v>
      </c>
      <c r="C339" s="21">
        <v>4</v>
      </c>
      <c r="D339" s="21" t="s">
        <v>34</v>
      </c>
      <c r="E339" s="21">
        <v>11400.0036</v>
      </c>
      <c r="F339" s="21">
        <f t="shared" si="4"/>
        <v>45600.0144</v>
      </c>
    </row>
    <row r="340" spans="1:6" ht="30" x14ac:dyDescent="0.25">
      <c r="A340" s="21" t="s">
        <v>1844</v>
      </c>
      <c r="B340" s="21" t="s">
        <v>1845</v>
      </c>
      <c r="C340" s="21">
        <v>2</v>
      </c>
      <c r="D340" s="21" t="s">
        <v>34</v>
      </c>
      <c r="E340" s="21">
        <v>11699.995000000001</v>
      </c>
      <c r="F340" s="21">
        <f t="shared" ref="F340:F398" si="5">C340*E340</f>
        <v>23399.99</v>
      </c>
    </row>
    <row r="341" spans="1:6" ht="30" x14ac:dyDescent="0.25">
      <c r="A341" s="21" t="s">
        <v>1846</v>
      </c>
      <c r="B341" s="21" t="s">
        <v>1847</v>
      </c>
      <c r="C341" s="21">
        <v>4</v>
      </c>
      <c r="D341" s="21" t="s">
        <v>34</v>
      </c>
      <c r="E341" s="21">
        <v>9199.9997999999996</v>
      </c>
      <c r="F341" s="21">
        <f t="shared" si="5"/>
        <v>36799.999199999998</v>
      </c>
    </row>
    <row r="342" spans="1:6" ht="30" x14ac:dyDescent="0.25">
      <c r="A342" s="21" t="s">
        <v>1848</v>
      </c>
      <c r="B342" s="21" t="s">
        <v>1849</v>
      </c>
      <c r="C342" s="21">
        <v>26</v>
      </c>
      <c r="D342" s="21" t="s">
        <v>34</v>
      </c>
      <c r="E342" s="21">
        <v>10400.0008</v>
      </c>
      <c r="F342" s="21">
        <f t="shared" si="5"/>
        <v>270400.0208</v>
      </c>
    </row>
    <row r="343" spans="1:6" ht="30" x14ac:dyDescent="0.25">
      <c r="A343" s="21" t="s">
        <v>1850</v>
      </c>
      <c r="B343" s="21" t="s">
        <v>1851</v>
      </c>
      <c r="C343" s="21">
        <v>18</v>
      </c>
      <c r="D343" s="21" t="s">
        <v>34</v>
      </c>
      <c r="E343" s="21">
        <v>9599.9961999999996</v>
      </c>
      <c r="F343" s="21">
        <f t="shared" si="5"/>
        <v>172799.93159999998</v>
      </c>
    </row>
    <row r="344" spans="1:6" ht="30" x14ac:dyDescent="0.25">
      <c r="A344" s="21" t="s">
        <v>1852</v>
      </c>
      <c r="B344" s="21" t="s">
        <v>1853</v>
      </c>
      <c r="C344" s="21">
        <v>11</v>
      </c>
      <c r="D344" s="21" t="s">
        <v>34</v>
      </c>
      <c r="E344" s="21">
        <v>10700.004000000001</v>
      </c>
      <c r="F344" s="21">
        <f t="shared" si="5"/>
        <v>117700.04400000001</v>
      </c>
    </row>
    <row r="345" spans="1:6" ht="30" x14ac:dyDescent="0.25">
      <c r="A345" s="21" t="s">
        <v>1854</v>
      </c>
      <c r="B345" s="21" t="s">
        <v>1855</v>
      </c>
      <c r="C345" s="21">
        <v>1</v>
      </c>
      <c r="D345" s="21" t="s">
        <v>34</v>
      </c>
      <c r="E345" s="21">
        <v>316.24</v>
      </c>
      <c r="F345" s="21">
        <f t="shared" si="5"/>
        <v>316.24</v>
      </c>
    </row>
    <row r="346" spans="1:6" ht="30" x14ac:dyDescent="0.25">
      <c r="A346" s="21" t="s">
        <v>1856</v>
      </c>
      <c r="B346" s="21" t="s">
        <v>1857</v>
      </c>
      <c r="C346" s="21">
        <v>2</v>
      </c>
      <c r="D346" s="21" t="s">
        <v>34</v>
      </c>
      <c r="E346" s="21">
        <v>355</v>
      </c>
      <c r="F346" s="21">
        <f t="shared" si="5"/>
        <v>710</v>
      </c>
    </row>
    <row r="347" spans="1:6" ht="45" x14ac:dyDescent="0.25">
      <c r="A347" s="21" t="s">
        <v>1858</v>
      </c>
      <c r="B347" s="21" t="s">
        <v>1859</v>
      </c>
      <c r="C347" s="21">
        <v>30</v>
      </c>
      <c r="D347" s="21" t="s">
        <v>34</v>
      </c>
      <c r="E347" s="21">
        <v>1</v>
      </c>
      <c r="F347" s="21">
        <f t="shared" si="5"/>
        <v>30</v>
      </c>
    </row>
    <row r="348" spans="1:6" ht="30" x14ac:dyDescent="0.25">
      <c r="A348" s="21" t="s">
        <v>1860</v>
      </c>
      <c r="B348" s="21" t="s">
        <v>1861</v>
      </c>
      <c r="C348" s="21">
        <v>50</v>
      </c>
      <c r="D348" s="21" t="s">
        <v>34</v>
      </c>
      <c r="E348" s="21">
        <v>1</v>
      </c>
      <c r="F348" s="21">
        <f t="shared" si="5"/>
        <v>50</v>
      </c>
    </row>
    <row r="349" spans="1:6" ht="30" x14ac:dyDescent="0.25">
      <c r="A349" s="21" t="s">
        <v>1862</v>
      </c>
      <c r="B349" s="21" t="s">
        <v>1863</v>
      </c>
      <c r="C349" s="21">
        <v>36</v>
      </c>
      <c r="D349" s="21" t="s">
        <v>34</v>
      </c>
      <c r="E349" s="21">
        <v>1</v>
      </c>
      <c r="F349" s="21">
        <f t="shared" si="5"/>
        <v>36</v>
      </c>
    </row>
    <row r="350" spans="1:6" ht="30" x14ac:dyDescent="0.25">
      <c r="A350" s="21" t="s">
        <v>1864</v>
      </c>
      <c r="B350" s="21" t="s">
        <v>1865</v>
      </c>
      <c r="C350" s="21">
        <v>30</v>
      </c>
      <c r="D350" s="21" t="s">
        <v>34</v>
      </c>
      <c r="E350" s="21">
        <v>1</v>
      </c>
      <c r="F350" s="21">
        <f t="shared" si="5"/>
        <v>30</v>
      </c>
    </row>
    <row r="351" spans="1:6" ht="30" x14ac:dyDescent="0.25">
      <c r="A351" s="21" t="s">
        <v>1866</v>
      </c>
      <c r="B351" s="21" t="s">
        <v>1867</v>
      </c>
      <c r="C351" s="21">
        <v>1</v>
      </c>
      <c r="D351" s="21" t="s">
        <v>34</v>
      </c>
      <c r="E351" s="21">
        <v>1370</v>
      </c>
      <c r="F351" s="21">
        <f t="shared" si="5"/>
        <v>1370</v>
      </c>
    </row>
    <row r="352" spans="1:6" ht="45" x14ac:dyDescent="0.25">
      <c r="A352" s="21" t="s">
        <v>1868</v>
      </c>
      <c r="B352" s="21" t="s">
        <v>1869</v>
      </c>
      <c r="C352" s="21">
        <v>3</v>
      </c>
      <c r="D352" s="21" t="s">
        <v>34</v>
      </c>
      <c r="E352" s="21">
        <v>2165.3000000000002</v>
      </c>
      <c r="F352" s="21">
        <f t="shared" si="5"/>
        <v>6495.9000000000005</v>
      </c>
    </row>
    <row r="353" spans="1:6" ht="30" x14ac:dyDescent="0.25">
      <c r="A353" s="21" t="s">
        <v>1870</v>
      </c>
      <c r="B353" s="21" t="s">
        <v>1871</v>
      </c>
      <c r="C353" s="21">
        <v>63</v>
      </c>
      <c r="D353" s="21" t="s">
        <v>34</v>
      </c>
      <c r="E353" s="21">
        <v>430.7</v>
      </c>
      <c r="F353" s="21">
        <f t="shared" si="5"/>
        <v>27134.1</v>
      </c>
    </row>
    <row r="354" spans="1:6" ht="45" x14ac:dyDescent="0.25">
      <c r="A354" s="21" t="s">
        <v>1872</v>
      </c>
      <c r="B354" s="21" t="s">
        <v>1873</v>
      </c>
      <c r="C354" s="21">
        <v>50</v>
      </c>
      <c r="D354" s="21" t="s">
        <v>34</v>
      </c>
      <c r="E354" s="21">
        <v>1</v>
      </c>
      <c r="F354" s="21">
        <f t="shared" si="5"/>
        <v>50</v>
      </c>
    </row>
    <row r="355" spans="1:6" ht="45" x14ac:dyDescent="0.25">
      <c r="A355" s="21" t="s">
        <v>1874</v>
      </c>
      <c r="B355" s="21" t="s">
        <v>1875</v>
      </c>
      <c r="C355" s="21">
        <v>33</v>
      </c>
      <c r="D355" s="21" t="s">
        <v>34</v>
      </c>
      <c r="E355" s="21">
        <v>382.88639999999998</v>
      </c>
      <c r="F355" s="21">
        <f t="shared" si="5"/>
        <v>12635.251199999999</v>
      </c>
    </row>
    <row r="356" spans="1:6" ht="30" x14ac:dyDescent="0.25">
      <c r="A356" s="21" t="s">
        <v>1876</v>
      </c>
      <c r="B356" s="21" t="s">
        <v>1877</v>
      </c>
      <c r="C356" s="21">
        <v>22</v>
      </c>
      <c r="D356" s="21" t="s">
        <v>34</v>
      </c>
      <c r="E356" s="21">
        <v>86.847999999999999</v>
      </c>
      <c r="F356" s="21">
        <f t="shared" si="5"/>
        <v>1910.6559999999999</v>
      </c>
    </row>
    <row r="357" spans="1:6" x14ac:dyDescent="0.25">
      <c r="A357" s="21"/>
      <c r="B357" s="21" t="s">
        <v>1878</v>
      </c>
      <c r="C357" s="21">
        <v>10</v>
      </c>
      <c r="D357" s="21"/>
      <c r="E357" s="21">
        <v>1</v>
      </c>
      <c r="F357" s="21">
        <f t="shared" si="5"/>
        <v>10</v>
      </c>
    </row>
    <row r="358" spans="1:6" ht="30" x14ac:dyDescent="0.25">
      <c r="A358" s="21"/>
      <c r="B358" s="21" t="s">
        <v>1879</v>
      </c>
      <c r="C358" s="21">
        <v>105</v>
      </c>
      <c r="D358" s="21"/>
      <c r="E358" s="21">
        <v>1</v>
      </c>
      <c r="F358" s="21">
        <f t="shared" si="5"/>
        <v>105</v>
      </c>
    </row>
    <row r="359" spans="1:6" ht="30" x14ac:dyDescent="0.25">
      <c r="A359" s="21" t="s">
        <v>1880</v>
      </c>
      <c r="B359" s="21" t="s">
        <v>1881</v>
      </c>
      <c r="C359" s="21">
        <v>128</v>
      </c>
      <c r="D359" s="21" t="s">
        <v>34</v>
      </c>
      <c r="E359" s="21">
        <v>1531.64</v>
      </c>
      <c r="F359" s="21">
        <f t="shared" si="5"/>
        <v>196049.92000000001</v>
      </c>
    </row>
    <row r="360" spans="1:6" ht="30" x14ac:dyDescent="0.25">
      <c r="A360" s="21" t="s">
        <v>1882</v>
      </c>
      <c r="B360" s="21" t="s">
        <v>1883</v>
      </c>
      <c r="C360" s="21">
        <v>1</v>
      </c>
      <c r="D360" s="21" t="s">
        <v>34</v>
      </c>
      <c r="E360" s="21">
        <v>218.3</v>
      </c>
      <c r="F360" s="21">
        <f t="shared" si="5"/>
        <v>218.3</v>
      </c>
    </row>
    <row r="361" spans="1:6" ht="30" x14ac:dyDescent="0.25">
      <c r="A361" s="21" t="s">
        <v>1884</v>
      </c>
      <c r="B361" s="21" t="s">
        <v>1885</v>
      </c>
      <c r="C361" s="21">
        <v>1</v>
      </c>
      <c r="D361" s="21" t="s">
        <v>34</v>
      </c>
      <c r="E361" s="21">
        <v>885</v>
      </c>
      <c r="F361" s="21">
        <f t="shared" si="5"/>
        <v>885</v>
      </c>
    </row>
    <row r="362" spans="1:6" ht="30" x14ac:dyDescent="0.25">
      <c r="A362" s="21" t="s">
        <v>1886</v>
      </c>
      <c r="B362" s="21" t="s">
        <v>1887</v>
      </c>
      <c r="C362" s="21">
        <v>1</v>
      </c>
      <c r="D362" s="21" t="s">
        <v>34</v>
      </c>
      <c r="E362" s="21">
        <v>743.84839999999997</v>
      </c>
      <c r="F362" s="21">
        <f t="shared" si="5"/>
        <v>743.84839999999997</v>
      </c>
    </row>
    <row r="363" spans="1:6" ht="30" x14ac:dyDescent="0.25">
      <c r="A363" s="21" t="s">
        <v>1971</v>
      </c>
      <c r="B363" s="21" t="s">
        <v>1972</v>
      </c>
      <c r="C363" s="21">
        <v>25</v>
      </c>
      <c r="D363" s="21" t="s">
        <v>34</v>
      </c>
      <c r="E363" s="21">
        <v>389.99</v>
      </c>
      <c r="F363" s="21">
        <f t="shared" si="5"/>
        <v>9749.75</v>
      </c>
    </row>
    <row r="364" spans="1:6" ht="45" x14ac:dyDescent="0.25">
      <c r="A364" s="21" t="s">
        <v>1888</v>
      </c>
      <c r="B364" s="21" t="s">
        <v>1889</v>
      </c>
      <c r="C364" s="21">
        <v>5</v>
      </c>
      <c r="D364" s="21" t="s">
        <v>34</v>
      </c>
      <c r="E364" s="21">
        <v>1</v>
      </c>
      <c r="F364" s="21">
        <f t="shared" si="5"/>
        <v>5</v>
      </c>
    </row>
    <row r="365" spans="1:6" ht="30" x14ac:dyDescent="0.25">
      <c r="A365" s="21" t="s">
        <v>1973</v>
      </c>
      <c r="B365" s="21" t="s">
        <v>1974</v>
      </c>
      <c r="C365" s="21">
        <v>5</v>
      </c>
      <c r="D365" s="21" t="s">
        <v>34</v>
      </c>
      <c r="E365" s="21">
        <v>6000.01</v>
      </c>
      <c r="F365" s="21">
        <f t="shared" si="5"/>
        <v>30000.050000000003</v>
      </c>
    </row>
    <row r="366" spans="1:6" ht="30" x14ac:dyDescent="0.25">
      <c r="A366" s="21" t="s">
        <v>1890</v>
      </c>
      <c r="B366" s="21" t="s">
        <v>1891</v>
      </c>
      <c r="C366" s="21">
        <v>86</v>
      </c>
      <c r="D366" s="21" t="s">
        <v>34</v>
      </c>
      <c r="E366" s="21">
        <v>354</v>
      </c>
      <c r="F366" s="21">
        <f t="shared" si="5"/>
        <v>30444</v>
      </c>
    </row>
    <row r="367" spans="1:6" ht="45" x14ac:dyDescent="0.25">
      <c r="A367" s="21" t="s">
        <v>1892</v>
      </c>
      <c r="B367" s="21" t="s">
        <v>1893</v>
      </c>
      <c r="C367" s="21">
        <v>15</v>
      </c>
      <c r="D367" s="21" t="s">
        <v>34</v>
      </c>
      <c r="E367" s="21">
        <v>1</v>
      </c>
      <c r="F367" s="21">
        <f t="shared" si="5"/>
        <v>15</v>
      </c>
    </row>
    <row r="368" spans="1:6" ht="45" x14ac:dyDescent="0.25">
      <c r="A368" s="21" t="s">
        <v>1894</v>
      </c>
      <c r="B368" s="21" t="s">
        <v>1895</v>
      </c>
      <c r="C368" s="21">
        <v>4</v>
      </c>
      <c r="D368" s="21" t="s">
        <v>34</v>
      </c>
      <c r="E368" s="21">
        <v>1</v>
      </c>
      <c r="F368" s="21">
        <f t="shared" si="5"/>
        <v>4</v>
      </c>
    </row>
    <row r="369" spans="1:6" ht="45" x14ac:dyDescent="0.25">
      <c r="A369" s="21" t="s">
        <v>1896</v>
      </c>
      <c r="B369" s="21" t="s">
        <v>1897</v>
      </c>
      <c r="C369" s="21">
        <v>18</v>
      </c>
      <c r="D369" s="21" t="s">
        <v>34</v>
      </c>
      <c r="E369" s="21">
        <v>492</v>
      </c>
      <c r="F369" s="21">
        <f t="shared" si="5"/>
        <v>8856</v>
      </c>
    </row>
    <row r="370" spans="1:6" ht="45" x14ac:dyDescent="0.25">
      <c r="A370" s="21" t="s">
        <v>1898</v>
      </c>
      <c r="B370" s="21" t="s">
        <v>1899</v>
      </c>
      <c r="C370" s="21">
        <v>2</v>
      </c>
      <c r="D370" s="21" t="s">
        <v>34</v>
      </c>
      <c r="E370" s="21">
        <v>255</v>
      </c>
      <c r="F370" s="21">
        <f t="shared" si="5"/>
        <v>510</v>
      </c>
    </row>
    <row r="371" spans="1:6" ht="45" x14ac:dyDescent="0.25">
      <c r="A371" s="21" t="s">
        <v>1900</v>
      </c>
      <c r="B371" s="21" t="s">
        <v>1901</v>
      </c>
      <c r="C371" s="21">
        <v>12</v>
      </c>
      <c r="D371" s="21" t="s">
        <v>34</v>
      </c>
      <c r="E371" s="21">
        <v>450</v>
      </c>
      <c r="F371" s="21">
        <f t="shared" si="5"/>
        <v>5400</v>
      </c>
    </row>
    <row r="372" spans="1:6" ht="30" x14ac:dyDescent="0.25">
      <c r="A372" s="21" t="s">
        <v>1902</v>
      </c>
      <c r="B372" s="21" t="s">
        <v>1903</v>
      </c>
      <c r="C372" s="21">
        <v>18</v>
      </c>
      <c r="D372" s="21" t="s">
        <v>34</v>
      </c>
      <c r="E372" s="21">
        <v>250</v>
      </c>
      <c r="F372" s="21">
        <f t="shared" si="5"/>
        <v>4500</v>
      </c>
    </row>
    <row r="373" spans="1:6" ht="30" x14ac:dyDescent="0.25">
      <c r="A373" s="21" t="s">
        <v>1904</v>
      </c>
      <c r="B373" s="21" t="s">
        <v>1905</v>
      </c>
      <c r="C373" s="21">
        <v>7</v>
      </c>
      <c r="D373" s="21" t="s">
        <v>34</v>
      </c>
      <c r="E373" s="21">
        <v>470</v>
      </c>
      <c r="F373" s="21">
        <f t="shared" si="5"/>
        <v>3290</v>
      </c>
    </row>
    <row r="374" spans="1:6" ht="45" x14ac:dyDescent="0.25">
      <c r="A374" s="21" t="s">
        <v>1906</v>
      </c>
      <c r="B374" s="21" t="s">
        <v>1907</v>
      </c>
      <c r="C374" s="21">
        <v>7</v>
      </c>
      <c r="D374" s="21" t="s">
        <v>34</v>
      </c>
      <c r="E374" s="21">
        <v>155</v>
      </c>
      <c r="F374" s="21">
        <f t="shared" si="5"/>
        <v>1085</v>
      </c>
    </row>
    <row r="375" spans="1:6" ht="30" x14ac:dyDescent="0.25">
      <c r="A375" s="21" t="s">
        <v>1908</v>
      </c>
      <c r="B375" s="21" t="s">
        <v>1909</v>
      </c>
      <c r="C375" s="21">
        <v>3</v>
      </c>
      <c r="D375" s="21" t="s">
        <v>34</v>
      </c>
      <c r="E375" s="21">
        <v>677.02499999999998</v>
      </c>
      <c r="F375" s="21">
        <f t="shared" si="5"/>
        <v>2031.0749999999998</v>
      </c>
    </row>
    <row r="376" spans="1:6" ht="30" x14ac:dyDescent="0.25">
      <c r="A376" s="21" t="s">
        <v>1910</v>
      </c>
      <c r="B376" s="21" t="s">
        <v>1911</v>
      </c>
      <c r="C376" s="21">
        <v>1</v>
      </c>
      <c r="D376" s="21" t="s">
        <v>34</v>
      </c>
      <c r="E376" s="21">
        <v>1439.6</v>
      </c>
      <c r="F376" s="21">
        <f t="shared" si="5"/>
        <v>1439.6</v>
      </c>
    </row>
    <row r="377" spans="1:6" ht="30" x14ac:dyDescent="0.25">
      <c r="A377" s="21" t="s">
        <v>1912</v>
      </c>
      <c r="B377" s="21" t="s">
        <v>1913</v>
      </c>
      <c r="C377" s="21">
        <v>13</v>
      </c>
      <c r="D377" s="21" t="s">
        <v>34</v>
      </c>
      <c r="E377" s="21">
        <v>1</v>
      </c>
      <c r="F377" s="21">
        <f t="shared" si="5"/>
        <v>13</v>
      </c>
    </row>
    <row r="378" spans="1:6" ht="30" x14ac:dyDescent="0.25">
      <c r="A378" s="21" t="s">
        <v>1914</v>
      </c>
      <c r="B378" s="21" t="s">
        <v>1915</v>
      </c>
      <c r="C378" s="21">
        <v>1</v>
      </c>
      <c r="D378" s="21" t="s">
        <v>34</v>
      </c>
      <c r="E378" s="21">
        <v>35590.050799999997</v>
      </c>
      <c r="F378" s="21">
        <f t="shared" si="5"/>
        <v>35590.050799999997</v>
      </c>
    </row>
    <row r="379" spans="1:6" ht="30" x14ac:dyDescent="0.25">
      <c r="A379" s="21" t="s">
        <v>1916</v>
      </c>
      <c r="B379" s="21" t="s">
        <v>1917</v>
      </c>
      <c r="C379" s="21">
        <v>1</v>
      </c>
      <c r="D379" s="21" t="s">
        <v>34</v>
      </c>
      <c r="E379" s="21">
        <v>18629.84</v>
      </c>
      <c r="F379" s="21">
        <f t="shared" si="5"/>
        <v>18629.84</v>
      </c>
    </row>
    <row r="380" spans="1:6" ht="30" x14ac:dyDescent="0.25">
      <c r="A380" s="21"/>
      <c r="B380" s="21" t="s">
        <v>1920</v>
      </c>
      <c r="C380" s="21">
        <v>6</v>
      </c>
      <c r="D380" s="21" t="s">
        <v>34</v>
      </c>
      <c r="E380" s="21">
        <v>1</v>
      </c>
      <c r="F380" s="21">
        <f t="shared" si="5"/>
        <v>6</v>
      </c>
    </row>
    <row r="381" spans="1:6" ht="30" x14ac:dyDescent="0.25">
      <c r="A381" s="21"/>
      <c r="B381" s="21" t="s">
        <v>1921</v>
      </c>
      <c r="C381" s="21">
        <v>10</v>
      </c>
      <c r="D381" s="21" t="s">
        <v>34</v>
      </c>
      <c r="E381" s="21">
        <v>1</v>
      </c>
      <c r="F381" s="21">
        <f t="shared" si="5"/>
        <v>10</v>
      </c>
    </row>
    <row r="382" spans="1:6" ht="30" x14ac:dyDescent="0.25">
      <c r="A382" s="21" t="s">
        <v>1922</v>
      </c>
      <c r="B382" s="21" t="s">
        <v>1923</v>
      </c>
      <c r="C382" s="21">
        <v>70</v>
      </c>
      <c r="D382" s="21" t="s">
        <v>127</v>
      </c>
      <c r="E382" s="21">
        <v>45</v>
      </c>
      <c r="F382" s="21">
        <f t="shared" si="5"/>
        <v>3150</v>
      </c>
    </row>
    <row r="383" spans="1:6" ht="45" x14ac:dyDescent="0.25">
      <c r="A383" s="21" t="s">
        <v>1924</v>
      </c>
      <c r="B383" s="21" t="s">
        <v>1925</v>
      </c>
      <c r="C383" s="21">
        <v>288</v>
      </c>
      <c r="D383" s="21" t="s">
        <v>34</v>
      </c>
      <c r="E383" s="21">
        <v>141</v>
      </c>
      <c r="F383" s="21">
        <f t="shared" si="5"/>
        <v>40608</v>
      </c>
    </row>
    <row r="384" spans="1:6" ht="45" x14ac:dyDescent="0.25">
      <c r="A384" s="21"/>
      <c r="B384" s="21" t="s">
        <v>1926</v>
      </c>
      <c r="C384" s="21">
        <v>240</v>
      </c>
      <c r="D384" s="21" t="s">
        <v>34</v>
      </c>
      <c r="E384" s="21">
        <v>1</v>
      </c>
      <c r="F384" s="21">
        <f t="shared" si="5"/>
        <v>240</v>
      </c>
    </row>
    <row r="385" spans="1:6" ht="30" x14ac:dyDescent="0.25">
      <c r="A385" s="21" t="s">
        <v>1927</v>
      </c>
      <c r="B385" s="21" t="s">
        <v>1928</v>
      </c>
      <c r="C385" s="21">
        <v>50</v>
      </c>
      <c r="D385" s="21" t="s">
        <v>34</v>
      </c>
      <c r="E385" s="21">
        <v>1</v>
      </c>
      <c r="F385" s="21">
        <f t="shared" si="5"/>
        <v>50</v>
      </c>
    </row>
    <row r="386" spans="1:6" ht="30" x14ac:dyDescent="0.25">
      <c r="A386" s="21" t="s">
        <v>1929</v>
      </c>
      <c r="B386" s="21" t="s">
        <v>1930</v>
      </c>
      <c r="C386" s="21">
        <v>1</v>
      </c>
      <c r="D386" s="21" t="s">
        <v>34</v>
      </c>
      <c r="E386" s="21">
        <v>2773</v>
      </c>
      <c r="F386" s="21">
        <f t="shared" si="5"/>
        <v>2773</v>
      </c>
    </row>
    <row r="387" spans="1:6" ht="30" x14ac:dyDescent="0.25">
      <c r="A387" s="21" t="s">
        <v>1931</v>
      </c>
      <c r="B387" s="21" t="s">
        <v>1932</v>
      </c>
      <c r="C387" s="21">
        <v>50</v>
      </c>
      <c r="D387" s="21" t="s">
        <v>34</v>
      </c>
      <c r="E387" s="21">
        <v>82.6</v>
      </c>
      <c r="F387" s="21">
        <f t="shared" si="5"/>
        <v>4130</v>
      </c>
    </row>
    <row r="388" spans="1:6" ht="30" x14ac:dyDescent="0.25">
      <c r="A388" s="21" t="s">
        <v>1933</v>
      </c>
      <c r="B388" s="21" t="s">
        <v>1934</v>
      </c>
      <c r="C388" s="21">
        <v>50</v>
      </c>
      <c r="D388" s="21" t="s">
        <v>34</v>
      </c>
      <c r="E388" s="21">
        <v>82.6</v>
      </c>
      <c r="F388" s="21">
        <f t="shared" si="5"/>
        <v>4130</v>
      </c>
    </row>
    <row r="389" spans="1:6" ht="30" x14ac:dyDescent="0.25">
      <c r="A389" s="21" t="s">
        <v>1935</v>
      </c>
      <c r="B389" s="21" t="s">
        <v>1936</v>
      </c>
      <c r="C389" s="21">
        <v>10</v>
      </c>
      <c r="D389" s="21" t="s">
        <v>327</v>
      </c>
      <c r="E389" s="21">
        <v>584.1</v>
      </c>
      <c r="F389" s="21">
        <f t="shared" si="5"/>
        <v>5841</v>
      </c>
    </row>
    <row r="390" spans="1:6" ht="30" x14ac:dyDescent="0.25">
      <c r="A390" s="21" t="s">
        <v>1937</v>
      </c>
      <c r="B390" s="21" t="s">
        <v>1938</v>
      </c>
      <c r="C390" s="21">
        <v>3</v>
      </c>
      <c r="D390" s="21" t="s">
        <v>34</v>
      </c>
      <c r="E390" s="21">
        <v>1154.2524000000001</v>
      </c>
      <c r="F390" s="21">
        <f t="shared" si="5"/>
        <v>3462.7572</v>
      </c>
    </row>
    <row r="391" spans="1:6" ht="45" x14ac:dyDescent="0.25">
      <c r="A391" s="21" t="s">
        <v>1939</v>
      </c>
      <c r="B391" s="21" t="s">
        <v>1940</v>
      </c>
      <c r="C391" s="21">
        <v>3</v>
      </c>
      <c r="D391" s="21" t="s">
        <v>34</v>
      </c>
      <c r="E391" s="21">
        <v>310</v>
      </c>
      <c r="F391" s="21">
        <f t="shared" si="5"/>
        <v>930</v>
      </c>
    </row>
    <row r="392" spans="1:6" ht="30" x14ac:dyDescent="0.25">
      <c r="A392" s="21" t="s">
        <v>1941</v>
      </c>
      <c r="B392" s="21" t="s">
        <v>1942</v>
      </c>
      <c r="C392" s="21">
        <v>33</v>
      </c>
      <c r="D392" s="21" t="s">
        <v>34</v>
      </c>
      <c r="E392" s="21">
        <v>383.5</v>
      </c>
      <c r="F392" s="21">
        <f t="shared" si="5"/>
        <v>12655.5</v>
      </c>
    </row>
    <row r="393" spans="1:6" ht="30" x14ac:dyDescent="0.25">
      <c r="A393" s="21" t="s">
        <v>1943</v>
      </c>
      <c r="B393" s="21" t="s">
        <v>1944</v>
      </c>
      <c r="C393" s="21">
        <v>16</v>
      </c>
      <c r="D393" s="21" t="s">
        <v>34</v>
      </c>
      <c r="E393" s="21">
        <v>383.5</v>
      </c>
      <c r="F393" s="21">
        <f t="shared" si="5"/>
        <v>6136</v>
      </c>
    </row>
    <row r="394" spans="1:6" ht="45" x14ac:dyDescent="0.25">
      <c r="A394" s="21" t="s">
        <v>1945</v>
      </c>
      <c r="B394" s="21" t="s">
        <v>1946</v>
      </c>
      <c r="C394" s="21">
        <v>13</v>
      </c>
      <c r="D394" s="21" t="s">
        <v>34</v>
      </c>
      <c r="E394" s="21">
        <v>357.54</v>
      </c>
      <c r="F394" s="21">
        <f t="shared" si="5"/>
        <v>4648.0200000000004</v>
      </c>
    </row>
    <row r="395" spans="1:6" ht="75" x14ac:dyDescent="0.25">
      <c r="A395" s="21" t="s">
        <v>1947</v>
      </c>
      <c r="B395" s="21" t="s">
        <v>1948</v>
      </c>
      <c r="C395" s="21">
        <v>3</v>
      </c>
      <c r="D395" s="21" t="s">
        <v>34</v>
      </c>
      <c r="E395" s="21">
        <v>24190</v>
      </c>
      <c r="F395" s="21">
        <f t="shared" si="5"/>
        <v>72570</v>
      </c>
    </row>
    <row r="396" spans="1:6" ht="30" x14ac:dyDescent="0.25">
      <c r="A396" s="21" t="s">
        <v>1949</v>
      </c>
      <c r="B396" s="21" t="s">
        <v>1950</v>
      </c>
      <c r="C396" s="21">
        <v>7</v>
      </c>
      <c r="D396" s="21" t="s">
        <v>34</v>
      </c>
      <c r="E396" s="21">
        <v>328.88959999999997</v>
      </c>
      <c r="F396" s="21">
        <f t="shared" si="5"/>
        <v>2302.2271999999998</v>
      </c>
    </row>
    <row r="397" spans="1:6" ht="30" x14ac:dyDescent="0.25">
      <c r="A397" s="21" t="s">
        <v>1975</v>
      </c>
      <c r="B397" s="21" t="s">
        <v>1976</v>
      </c>
      <c r="C397" s="21">
        <v>10</v>
      </c>
      <c r="D397" s="21" t="s">
        <v>34</v>
      </c>
      <c r="E397" s="21">
        <v>37.5</v>
      </c>
      <c r="F397" s="21">
        <f t="shared" si="5"/>
        <v>375</v>
      </c>
    </row>
    <row r="398" spans="1:6" ht="30" x14ac:dyDescent="0.25">
      <c r="A398" s="21" t="s">
        <v>1952</v>
      </c>
      <c r="B398" s="21" t="s">
        <v>1953</v>
      </c>
      <c r="C398" s="21">
        <v>3</v>
      </c>
      <c r="D398" s="21" t="s">
        <v>34</v>
      </c>
      <c r="E398" s="21">
        <v>572.29999999999995</v>
      </c>
      <c r="F398" s="21">
        <f t="shared" si="5"/>
        <v>1716.8999999999999</v>
      </c>
    </row>
    <row r="399" spans="1:6" x14ac:dyDescent="0.25">
      <c r="F399" s="22">
        <f>SUM(F212:F398)</f>
        <v>16422489.942999998</v>
      </c>
    </row>
    <row r="403" spans="1:6" ht="15.75" x14ac:dyDescent="0.25">
      <c r="A403" s="17" t="s">
        <v>24</v>
      </c>
      <c r="B403" s="17"/>
      <c r="C403" s="17"/>
      <c r="D403" s="17"/>
      <c r="E403" s="17"/>
      <c r="F403" s="17"/>
    </row>
    <row r="404" spans="1:6" ht="15.75" x14ac:dyDescent="0.25">
      <c r="A404" s="17" t="s">
        <v>1</v>
      </c>
      <c r="B404" s="17"/>
      <c r="C404" s="17"/>
      <c r="D404" s="17"/>
      <c r="E404" s="17"/>
      <c r="F404" s="17"/>
    </row>
    <row r="405" spans="1:6" ht="15.75" x14ac:dyDescent="0.25">
      <c r="A405" s="17" t="s">
        <v>25</v>
      </c>
      <c r="B405" s="17"/>
      <c r="C405" s="17"/>
      <c r="D405" s="17"/>
      <c r="E405" s="17"/>
      <c r="F405" s="17"/>
    </row>
    <row r="406" spans="1:6" ht="15.75" x14ac:dyDescent="0.25">
      <c r="A406" s="29" t="s">
        <v>849</v>
      </c>
      <c r="B406" s="29"/>
      <c r="C406" s="29"/>
      <c r="D406" s="29"/>
      <c r="E406" s="29"/>
      <c r="F406" s="29"/>
    </row>
    <row r="407" spans="1:6" ht="15.75" x14ac:dyDescent="0.25">
      <c r="A407" s="19" t="s">
        <v>1598</v>
      </c>
      <c r="B407" s="19"/>
      <c r="C407" s="19"/>
      <c r="D407" s="19"/>
      <c r="E407" s="19"/>
      <c r="F407" s="19"/>
    </row>
    <row r="408" spans="1:6" ht="26.25" x14ac:dyDescent="0.25">
      <c r="A408" s="20" t="s">
        <v>27</v>
      </c>
      <c r="B408" s="20" t="s">
        <v>28</v>
      </c>
      <c r="C408" s="20" t="s">
        <v>445</v>
      </c>
      <c r="D408" s="20" t="s">
        <v>30</v>
      </c>
      <c r="E408" s="20" t="s">
        <v>31</v>
      </c>
      <c r="F408" s="20" t="s">
        <v>8</v>
      </c>
    </row>
    <row r="409" spans="1:6" ht="30" x14ac:dyDescent="0.25">
      <c r="A409" s="21" t="s">
        <v>1599</v>
      </c>
      <c r="B409" s="21" t="s">
        <v>1600</v>
      </c>
      <c r="C409" s="21">
        <v>10</v>
      </c>
      <c r="D409" s="21" t="s">
        <v>34</v>
      </c>
      <c r="E409" s="21">
        <v>54.28</v>
      </c>
      <c r="F409" s="21">
        <f t="shared" ref="F409:F472" si="6">C409*E409</f>
        <v>542.79999999999995</v>
      </c>
    </row>
    <row r="410" spans="1:6" ht="30" x14ac:dyDescent="0.25">
      <c r="A410" s="21" t="s">
        <v>1601</v>
      </c>
      <c r="B410" s="21" t="s">
        <v>1602</v>
      </c>
      <c r="C410" s="21">
        <v>1</v>
      </c>
      <c r="D410" s="21" t="s">
        <v>327</v>
      </c>
      <c r="E410" s="21">
        <v>586.46</v>
      </c>
      <c r="F410" s="21">
        <f t="shared" si="6"/>
        <v>586.46</v>
      </c>
    </row>
    <row r="411" spans="1:6" ht="45" x14ac:dyDescent="0.25">
      <c r="A411" s="21" t="s">
        <v>1603</v>
      </c>
      <c r="B411" s="21" t="s">
        <v>1604</v>
      </c>
      <c r="C411" s="21">
        <v>51</v>
      </c>
      <c r="D411" s="21" t="s">
        <v>34</v>
      </c>
      <c r="E411" s="21">
        <v>270</v>
      </c>
      <c r="F411" s="21">
        <f t="shared" si="6"/>
        <v>13770</v>
      </c>
    </row>
    <row r="412" spans="1:6" ht="45" x14ac:dyDescent="0.25">
      <c r="A412" s="21" t="s">
        <v>1605</v>
      </c>
      <c r="B412" s="21" t="s">
        <v>1606</v>
      </c>
      <c r="C412" s="21">
        <v>3</v>
      </c>
      <c r="D412" s="21" t="s">
        <v>34</v>
      </c>
      <c r="E412" s="21">
        <v>377.78879999999998</v>
      </c>
      <c r="F412" s="21">
        <f t="shared" si="6"/>
        <v>1133.3663999999999</v>
      </c>
    </row>
    <row r="413" spans="1:6" ht="60" x14ac:dyDescent="0.25">
      <c r="A413" s="21" t="s">
        <v>1607</v>
      </c>
      <c r="B413" s="21" t="s">
        <v>1608</v>
      </c>
      <c r="C413" s="21">
        <v>12</v>
      </c>
      <c r="D413" s="21" t="s">
        <v>34</v>
      </c>
      <c r="E413" s="21">
        <v>2142.585</v>
      </c>
      <c r="F413" s="21">
        <f t="shared" si="6"/>
        <v>25711.02</v>
      </c>
    </row>
    <row r="414" spans="1:6" ht="30" x14ac:dyDescent="0.25">
      <c r="A414" s="21" t="s">
        <v>1609</v>
      </c>
      <c r="B414" s="21" t="s">
        <v>1610</v>
      </c>
      <c r="C414" s="21">
        <v>38</v>
      </c>
      <c r="D414" s="21" t="s">
        <v>34</v>
      </c>
      <c r="E414" s="21">
        <v>1</v>
      </c>
      <c r="F414" s="21">
        <f t="shared" si="6"/>
        <v>38</v>
      </c>
    </row>
    <row r="415" spans="1:6" ht="45" x14ac:dyDescent="0.25">
      <c r="A415" s="21" t="s">
        <v>1611</v>
      </c>
      <c r="B415" s="21" t="s">
        <v>1612</v>
      </c>
      <c r="C415" s="21">
        <v>5</v>
      </c>
      <c r="D415" s="21" t="s">
        <v>34</v>
      </c>
      <c r="E415" s="21">
        <v>4635.0046000000002</v>
      </c>
      <c r="F415" s="21">
        <f t="shared" si="6"/>
        <v>23175.023000000001</v>
      </c>
    </row>
    <row r="416" spans="1:6" ht="30" x14ac:dyDescent="0.25">
      <c r="A416" s="21" t="s">
        <v>1613</v>
      </c>
      <c r="B416" s="21" t="s">
        <v>1614</v>
      </c>
      <c r="C416" s="21">
        <v>8</v>
      </c>
      <c r="D416" s="21" t="s">
        <v>34</v>
      </c>
      <c r="E416" s="21">
        <v>9676</v>
      </c>
      <c r="F416" s="21">
        <f t="shared" si="6"/>
        <v>77408</v>
      </c>
    </row>
    <row r="417" spans="1:6" ht="30" x14ac:dyDescent="0.25">
      <c r="A417" s="21" t="s">
        <v>1977</v>
      </c>
      <c r="B417" s="21" t="s">
        <v>1978</v>
      </c>
      <c r="C417" s="21">
        <v>27</v>
      </c>
      <c r="D417" s="21" t="s">
        <v>34</v>
      </c>
      <c r="E417" s="21">
        <v>11055.65</v>
      </c>
      <c r="F417" s="21">
        <f t="shared" si="6"/>
        <v>298502.55</v>
      </c>
    </row>
    <row r="418" spans="1:6" ht="30" x14ac:dyDescent="0.25">
      <c r="A418" s="21" t="s">
        <v>1979</v>
      </c>
      <c r="B418" s="21" t="s">
        <v>1980</v>
      </c>
      <c r="C418" s="21">
        <v>18</v>
      </c>
      <c r="D418" s="21" t="s">
        <v>34</v>
      </c>
      <c r="E418" s="21">
        <v>12148.59</v>
      </c>
      <c r="F418" s="21">
        <f t="shared" si="6"/>
        <v>218674.62</v>
      </c>
    </row>
    <row r="419" spans="1:6" ht="30" x14ac:dyDescent="0.25">
      <c r="A419" s="21" t="s">
        <v>1615</v>
      </c>
      <c r="B419" s="21" t="s">
        <v>1616</v>
      </c>
      <c r="C419" s="21">
        <v>2</v>
      </c>
      <c r="D419" s="21" t="s">
        <v>34</v>
      </c>
      <c r="E419" s="21">
        <v>115.64</v>
      </c>
      <c r="F419" s="21">
        <f t="shared" si="6"/>
        <v>231.28</v>
      </c>
    </row>
    <row r="420" spans="1:6" ht="30" x14ac:dyDescent="0.25">
      <c r="A420" s="21" t="s">
        <v>1617</v>
      </c>
      <c r="B420" s="21" t="s">
        <v>1618</v>
      </c>
      <c r="C420" s="21">
        <v>225</v>
      </c>
      <c r="D420" s="21" t="s">
        <v>34</v>
      </c>
      <c r="E420" s="21">
        <v>54.28</v>
      </c>
      <c r="F420" s="21">
        <f t="shared" si="6"/>
        <v>12213</v>
      </c>
    </row>
    <row r="421" spans="1:6" ht="30" x14ac:dyDescent="0.25">
      <c r="A421" s="21" t="s">
        <v>1619</v>
      </c>
      <c r="B421" s="21" t="s">
        <v>1620</v>
      </c>
      <c r="C421" s="21">
        <v>1</v>
      </c>
      <c r="D421" s="21" t="s">
        <v>34</v>
      </c>
      <c r="E421" s="21">
        <v>12201.6484</v>
      </c>
      <c r="F421" s="21">
        <f t="shared" si="6"/>
        <v>12201.6484</v>
      </c>
    </row>
    <row r="422" spans="1:6" ht="30" x14ac:dyDescent="0.25">
      <c r="A422" s="21" t="s">
        <v>1621</v>
      </c>
      <c r="B422" s="21" t="s">
        <v>1622</v>
      </c>
      <c r="C422" s="21">
        <v>1</v>
      </c>
      <c r="D422" s="21" t="s">
        <v>34</v>
      </c>
      <c r="E422" s="21">
        <v>3166.8721999999998</v>
      </c>
      <c r="F422" s="21">
        <f t="shared" si="6"/>
        <v>3166.8721999999998</v>
      </c>
    </row>
    <row r="423" spans="1:6" ht="30" x14ac:dyDescent="0.25">
      <c r="A423" s="21" t="s">
        <v>1623</v>
      </c>
      <c r="B423" s="21" t="s">
        <v>1624</v>
      </c>
      <c r="C423" s="21">
        <v>6</v>
      </c>
      <c r="D423" s="21" t="s">
        <v>34</v>
      </c>
      <c r="E423" s="21">
        <v>389.41180000000003</v>
      </c>
      <c r="F423" s="21">
        <f t="shared" si="6"/>
        <v>2336.4708000000001</v>
      </c>
    </row>
    <row r="424" spans="1:6" ht="30" x14ac:dyDescent="0.25">
      <c r="A424" s="21" t="s">
        <v>1625</v>
      </c>
      <c r="B424" s="21" t="s">
        <v>1626</v>
      </c>
      <c r="C424" s="21">
        <v>91</v>
      </c>
      <c r="D424" s="21" t="s">
        <v>34</v>
      </c>
      <c r="E424" s="21">
        <v>195</v>
      </c>
      <c r="F424" s="21">
        <f t="shared" si="6"/>
        <v>17745</v>
      </c>
    </row>
    <row r="425" spans="1:6" ht="30" x14ac:dyDescent="0.25">
      <c r="A425" s="21" t="s">
        <v>1627</v>
      </c>
      <c r="B425" s="21" t="s">
        <v>1628</v>
      </c>
      <c r="C425" s="21">
        <v>160</v>
      </c>
      <c r="D425" s="21" t="s">
        <v>34</v>
      </c>
      <c r="E425" s="21">
        <v>206</v>
      </c>
      <c r="F425" s="21">
        <f t="shared" si="6"/>
        <v>32960</v>
      </c>
    </row>
    <row r="426" spans="1:6" ht="30" x14ac:dyDescent="0.25">
      <c r="A426" s="21" t="s">
        <v>1629</v>
      </c>
      <c r="B426" s="21" t="s">
        <v>1630</v>
      </c>
      <c r="C426" s="21">
        <v>202</v>
      </c>
      <c r="D426" s="21" t="s">
        <v>34</v>
      </c>
      <c r="E426" s="21">
        <v>30</v>
      </c>
      <c r="F426" s="21">
        <f t="shared" si="6"/>
        <v>6060</v>
      </c>
    </row>
    <row r="427" spans="1:6" ht="30" x14ac:dyDescent="0.25">
      <c r="A427" s="21" t="s">
        <v>1631</v>
      </c>
      <c r="B427" s="21" t="s">
        <v>1632</v>
      </c>
      <c r="C427" s="21">
        <v>20</v>
      </c>
      <c r="D427" s="21" t="s">
        <v>34</v>
      </c>
      <c r="E427" s="21">
        <v>1</v>
      </c>
      <c r="F427" s="21">
        <f t="shared" si="6"/>
        <v>20</v>
      </c>
    </row>
    <row r="428" spans="1:6" ht="45" x14ac:dyDescent="0.25">
      <c r="A428" s="21" t="s">
        <v>1633</v>
      </c>
      <c r="B428" s="21" t="s">
        <v>1634</v>
      </c>
      <c r="C428" s="21">
        <v>36</v>
      </c>
      <c r="D428" s="21" t="s">
        <v>34</v>
      </c>
      <c r="E428" s="21">
        <v>2106.3000000000002</v>
      </c>
      <c r="F428" s="21">
        <f t="shared" si="6"/>
        <v>75826.8</v>
      </c>
    </row>
    <row r="429" spans="1:6" ht="30" x14ac:dyDescent="0.25">
      <c r="A429" s="21"/>
      <c r="B429" s="21" t="s">
        <v>1635</v>
      </c>
      <c r="C429" s="21">
        <v>7</v>
      </c>
      <c r="D429" s="21" t="s">
        <v>34</v>
      </c>
      <c r="E429" s="21">
        <v>320</v>
      </c>
      <c r="F429" s="21">
        <f t="shared" si="6"/>
        <v>2240</v>
      </c>
    </row>
    <row r="430" spans="1:6" ht="30" x14ac:dyDescent="0.25">
      <c r="A430" s="21" t="s">
        <v>1636</v>
      </c>
      <c r="B430" s="21" t="s">
        <v>1637</v>
      </c>
      <c r="C430" s="21">
        <v>10</v>
      </c>
      <c r="D430" s="21" t="s">
        <v>34</v>
      </c>
      <c r="E430" s="21">
        <v>320</v>
      </c>
      <c r="F430" s="21">
        <f t="shared" si="6"/>
        <v>3200</v>
      </c>
    </row>
    <row r="431" spans="1:6" x14ac:dyDescent="0.25">
      <c r="A431" s="21"/>
      <c r="B431" s="21" t="s">
        <v>1640</v>
      </c>
      <c r="C431" s="21">
        <v>5</v>
      </c>
      <c r="D431" s="21" t="s">
        <v>34</v>
      </c>
      <c r="E431" s="21">
        <v>595</v>
      </c>
      <c r="F431" s="21">
        <f t="shared" si="6"/>
        <v>2975</v>
      </c>
    </row>
    <row r="432" spans="1:6" x14ac:dyDescent="0.25">
      <c r="A432" s="21"/>
      <c r="B432" s="21" t="s">
        <v>1648</v>
      </c>
      <c r="C432" s="21">
        <v>7</v>
      </c>
      <c r="D432" s="21" t="s">
        <v>34</v>
      </c>
      <c r="E432" s="21">
        <v>463</v>
      </c>
      <c r="F432" s="21">
        <f t="shared" si="6"/>
        <v>3241</v>
      </c>
    </row>
    <row r="433" spans="1:6" ht="30" x14ac:dyDescent="0.25">
      <c r="A433" s="21"/>
      <c r="B433" s="21" t="s">
        <v>1641</v>
      </c>
      <c r="C433" s="21">
        <v>1</v>
      </c>
      <c r="D433" s="21" t="s">
        <v>34</v>
      </c>
      <c r="E433" s="21">
        <v>625</v>
      </c>
      <c r="F433" s="21">
        <f t="shared" si="6"/>
        <v>625</v>
      </c>
    </row>
    <row r="434" spans="1:6" ht="30" x14ac:dyDescent="0.25">
      <c r="A434" s="21" t="s">
        <v>1642</v>
      </c>
      <c r="B434" s="21" t="s">
        <v>1643</v>
      </c>
      <c r="C434" s="21">
        <v>5</v>
      </c>
      <c r="D434" s="21" t="s">
        <v>34</v>
      </c>
      <c r="E434" s="21">
        <v>271.39999999999998</v>
      </c>
      <c r="F434" s="21">
        <f t="shared" si="6"/>
        <v>1357</v>
      </c>
    </row>
    <row r="435" spans="1:6" ht="30" x14ac:dyDescent="0.25">
      <c r="A435" s="21" t="s">
        <v>1644</v>
      </c>
      <c r="B435" s="21" t="s">
        <v>1645</v>
      </c>
      <c r="C435" s="21">
        <v>8</v>
      </c>
      <c r="D435" s="21" t="s">
        <v>34</v>
      </c>
      <c r="E435" s="21">
        <v>1121</v>
      </c>
      <c r="F435" s="21">
        <f t="shared" si="6"/>
        <v>8968</v>
      </c>
    </row>
    <row r="436" spans="1:6" ht="30" x14ac:dyDescent="0.25">
      <c r="A436" s="21" t="s">
        <v>1646</v>
      </c>
      <c r="B436" s="21" t="s">
        <v>1647</v>
      </c>
      <c r="C436" s="21">
        <v>12</v>
      </c>
      <c r="D436" s="21" t="s">
        <v>34</v>
      </c>
      <c r="E436" s="21">
        <v>271.39999999999998</v>
      </c>
      <c r="F436" s="21">
        <f t="shared" si="6"/>
        <v>3256.7999999999997</v>
      </c>
    </row>
    <row r="437" spans="1:6" ht="30" x14ac:dyDescent="0.25">
      <c r="A437" s="21" t="s">
        <v>1649</v>
      </c>
      <c r="B437" s="21" t="s">
        <v>1650</v>
      </c>
      <c r="C437" s="21">
        <v>29</v>
      </c>
      <c r="D437" s="21" t="s">
        <v>34</v>
      </c>
      <c r="E437" s="21">
        <v>100.3</v>
      </c>
      <c r="F437" s="21">
        <f t="shared" si="6"/>
        <v>2908.7</v>
      </c>
    </row>
    <row r="438" spans="1:6" ht="30" x14ac:dyDescent="0.25">
      <c r="A438" s="21" t="s">
        <v>1651</v>
      </c>
      <c r="B438" s="21" t="s">
        <v>1652</v>
      </c>
      <c r="C438" s="21">
        <v>9</v>
      </c>
      <c r="D438" s="21" t="s">
        <v>34</v>
      </c>
      <c r="E438" s="21">
        <v>147.5</v>
      </c>
      <c r="F438" s="21">
        <f t="shared" si="6"/>
        <v>1327.5</v>
      </c>
    </row>
    <row r="439" spans="1:6" ht="30" x14ac:dyDescent="0.25">
      <c r="A439" s="21" t="s">
        <v>1981</v>
      </c>
      <c r="B439" s="21" t="s">
        <v>1982</v>
      </c>
      <c r="C439" s="21">
        <v>169</v>
      </c>
      <c r="D439" s="21" t="s">
        <v>34</v>
      </c>
      <c r="E439" s="21">
        <v>130.54</v>
      </c>
      <c r="F439" s="21">
        <f t="shared" si="6"/>
        <v>22061.26</v>
      </c>
    </row>
    <row r="440" spans="1:6" ht="30" x14ac:dyDescent="0.25">
      <c r="A440" s="21" t="s">
        <v>1954</v>
      </c>
      <c r="B440" s="21" t="s">
        <v>1955</v>
      </c>
      <c r="C440" s="21">
        <v>25</v>
      </c>
      <c r="D440" s="21" t="s">
        <v>34</v>
      </c>
      <c r="E440" s="21">
        <v>10974</v>
      </c>
      <c r="F440" s="21">
        <f t="shared" si="6"/>
        <v>274350</v>
      </c>
    </row>
    <row r="441" spans="1:6" ht="30" x14ac:dyDescent="0.25">
      <c r="A441" s="21" t="s">
        <v>1653</v>
      </c>
      <c r="B441" s="21" t="s">
        <v>1654</v>
      </c>
      <c r="C441" s="21">
        <v>1</v>
      </c>
      <c r="D441" s="21" t="s">
        <v>34</v>
      </c>
      <c r="E441" s="21">
        <v>3221.4</v>
      </c>
      <c r="F441" s="21">
        <f t="shared" si="6"/>
        <v>3221.4</v>
      </c>
    </row>
    <row r="442" spans="1:6" ht="30" x14ac:dyDescent="0.25">
      <c r="A442" s="21" t="s">
        <v>1983</v>
      </c>
      <c r="B442" s="21" t="s">
        <v>1984</v>
      </c>
      <c r="C442" s="21">
        <v>16</v>
      </c>
      <c r="D442" s="21" t="s">
        <v>34</v>
      </c>
      <c r="E442" s="21">
        <v>5653.14</v>
      </c>
      <c r="F442" s="21">
        <f t="shared" si="6"/>
        <v>90450.240000000005</v>
      </c>
    </row>
    <row r="443" spans="1:6" ht="30" x14ac:dyDescent="0.25">
      <c r="A443" s="21" t="s">
        <v>1985</v>
      </c>
      <c r="B443" s="21" t="s">
        <v>1986</v>
      </c>
      <c r="C443" s="21">
        <v>30</v>
      </c>
      <c r="D443" s="21" t="s">
        <v>34</v>
      </c>
      <c r="E443" s="21">
        <v>2339.23</v>
      </c>
      <c r="F443" s="21">
        <f t="shared" si="6"/>
        <v>70176.899999999994</v>
      </c>
    </row>
    <row r="444" spans="1:6" ht="30" x14ac:dyDescent="0.25">
      <c r="A444" s="21" t="s">
        <v>1655</v>
      </c>
      <c r="B444" s="21" t="s">
        <v>1656</v>
      </c>
      <c r="C444" s="21">
        <v>9</v>
      </c>
      <c r="D444" s="21" t="s">
        <v>34</v>
      </c>
      <c r="E444" s="21">
        <v>445</v>
      </c>
      <c r="F444" s="21">
        <f t="shared" si="6"/>
        <v>4005</v>
      </c>
    </row>
    <row r="445" spans="1:6" ht="30" x14ac:dyDescent="0.25">
      <c r="A445" s="21" t="s">
        <v>1657</v>
      </c>
      <c r="B445" s="21" t="s">
        <v>1658</v>
      </c>
      <c r="C445" s="21">
        <v>50</v>
      </c>
      <c r="D445" s="21" t="s">
        <v>34</v>
      </c>
      <c r="E445" s="21">
        <v>1</v>
      </c>
      <c r="F445" s="21">
        <f t="shared" si="6"/>
        <v>50</v>
      </c>
    </row>
    <row r="446" spans="1:6" ht="45" x14ac:dyDescent="0.25">
      <c r="A446" s="21" t="s">
        <v>1659</v>
      </c>
      <c r="B446" s="21" t="s">
        <v>1660</v>
      </c>
      <c r="C446" s="21">
        <v>1</v>
      </c>
      <c r="D446" s="21" t="s">
        <v>34</v>
      </c>
      <c r="E446" s="21">
        <v>515</v>
      </c>
      <c r="F446" s="21">
        <f t="shared" si="6"/>
        <v>515</v>
      </c>
    </row>
    <row r="447" spans="1:6" ht="30" x14ac:dyDescent="0.25">
      <c r="A447" s="21" t="s">
        <v>1956</v>
      </c>
      <c r="B447" s="21" t="s">
        <v>1957</v>
      </c>
      <c r="C447" s="21">
        <v>1</v>
      </c>
      <c r="D447" s="21" t="s">
        <v>34</v>
      </c>
      <c r="E447" s="21">
        <v>10000</v>
      </c>
      <c r="F447" s="21">
        <f t="shared" si="6"/>
        <v>10000</v>
      </c>
    </row>
    <row r="448" spans="1:6" ht="30" x14ac:dyDescent="0.25">
      <c r="A448" s="21" t="s">
        <v>1958</v>
      </c>
      <c r="B448" s="21" t="s">
        <v>1959</v>
      </c>
      <c r="C448" s="21">
        <v>3</v>
      </c>
      <c r="D448" s="21" t="s">
        <v>34</v>
      </c>
      <c r="E448" s="21">
        <v>27140</v>
      </c>
      <c r="F448" s="21">
        <f t="shared" si="6"/>
        <v>81420</v>
      </c>
    </row>
    <row r="449" spans="1:6" ht="30" x14ac:dyDescent="0.25">
      <c r="A449" s="21" t="s">
        <v>1661</v>
      </c>
      <c r="B449" s="21" t="s">
        <v>1662</v>
      </c>
      <c r="C449" s="21">
        <v>5</v>
      </c>
      <c r="D449" s="21" t="s">
        <v>34</v>
      </c>
      <c r="E449" s="21">
        <v>1411.28</v>
      </c>
      <c r="F449" s="21">
        <f t="shared" si="6"/>
        <v>7056.4</v>
      </c>
    </row>
    <row r="450" spans="1:6" ht="30" x14ac:dyDescent="0.25">
      <c r="A450" s="21" t="s">
        <v>1960</v>
      </c>
      <c r="B450" s="21" t="s">
        <v>1961</v>
      </c>
      <c r="C450" s="21">
        <v>9</v>
      </c>
      <c r="D450" s="21" t="s">
        <v>34</v>
      </c>
      <c r="E450" s="21">
        <v>1</v>
      </c>
      <c r="F450" s="21">
        <f t="shared" si="6"/>
        <v>9</v>
      </c>
    </row>
    <row r="451" spans="1:6" ht="30" x14ac:dyDescent="0.25">
      <c r="A451" s="21" t="s">
        <v>1663</v>
      </c>
      <c r="B451" s="21" t="s">
        <v>1664</v>
      </c>
      <c r="C451" s="21">
        <v>29</v>
      </c>
      <c r="D451" s="21" t="s">
        <v>34</v>
      </c>
      <c r="E451" s="21">
        <v>1100.69</v>
      </c>
      <c r="F451" s="21">
        <f t="shared" si="6"/>
        <v>31920.010000000002</v>
      </c>
    </row>
    <row r="452" spans="1:6" ht="30" x14ac:dyDescent="0.25">
      <c r="A452" s="21" t="s">
        <v>1667</v>
      </c>
      <c r="B452" s="21" t="s">
        <v>1668</v>
      </c>
      <c r="C452" s="21">
        <v>6</v>
      </c>
      <c r="D452" s="21" t="s">
        <v>34</v>
      </c>
      <c r="E452" s="21">
        <v>147.5</v>
      </c>
      <c r="F452" s="21">
        <f t="shared" si="6"/>
        <v>885</v>
      </c>
    </row>
    <row r="453" spans="1:6" ht="30" x14ac:dyDescent="0.25">
      <c r="A453" s="21" t="s">
        <v>1669</v>
      </c>
      <c r="B453" s="21" t="s">
        <v>1670</v>
      </c>
      <c r="C453" s="21">
        <v>10</v>
      </c>
      <c r="D453" s="21" t="s">
        <v>34</v>
      </c>
      <c r="E453" s="26">
        <v>1770</v>
      </c>
      <c r="F453" s="21">
        <f t="shared" si="6"/>
        <v>17700</v>
      </c>
    </row>
    <row r="454" spans="1:6" ht="30" x14ac:dyDescent="0.25">
      <c r="A454" s="21" t="s">
        <v>1671</v>
      </c>
      <c r="B454" s="21" t="s">
        <v>1672</v>
      </c>
      <c r="C454" s="21">
        <v>21</v>
      </c>
      <c r="D454" s="21" t="s">
        <v>34</v>
      </c>
      <c r="E454" s="21">
        <v>450</v>
      </c>
      <c r="F454" s="21">
        <f t="shared" si="6"/>
        <v>9450</v>
      </c>
    </row>
    <row r="455" spans="1:6" ht="30" x14ac:dyDescent="0.25">
      <c r="A455" s="21" t="s">
        <v>1673</v>
      </c>
      <c r="B455" s="21" t="s">
        <v>1674</v>
      </c>
      <c r="C455" s="21">
        <v>2</v>
      </c>
      <c r="D455" s="21" t="s">
        <v>34</v>
      </c>
      <c r="E455" s="21">
        <v>115.64</v>
      </c>
      <c r="F455" s="21">
        <f t="shared" si="6"/>
        <v>231.28</v>
      </c>
    </row>
    <row r="456" spans="1:6" ht="30" x14ac:dyDescent="0.25">
      <c r="A456" s="21" t="s">
        <v>1677</v>
      </c>
      <c r="B456" s="21" t="s">
        <v>1678</v>
      </c>
      <c r="C456" s="21">
        <v>7</v>
      </c>
      <c r="D456" s="21" t="s">
        <v>34</v>
      </c>
      <c r="E456" s="21">
        <v>684.99</v>
      </c>
      <c r="F456" s="21">
        <f t="shared" si="6"/>
        <v>4794.93</v>
      </c>
    </row>
    <row r="457" spans="1:6" ht="30" x14ac:dyDescent="0.25">
      <c r="A457" s="21" t="s">
        <v>1987</v>
      </c>
      <c r="B457" s="21" t="s">
        <v>1988</v>
      </c>
      <c r="C457" s="21">
        <v>229</v>
      </c>
      <c r="D457" s="21" t="s">
        <v>34</v>
      </c>
      <c r="E457" s="21">
        <v>112.5</v>
      </c>
      <c r="F457" s="21">
        <f t="shared" si="6"/>
        <v>25762.5</v>
      </c>
    </row>
    <row r="458" spans="1:6" ht="30" x14ac:dyDescent="0.25">
      <c r="A458" s="21" t="s">
        <v>1989</v>
      </c>
      <c r="B458" s="21" t="s">
        <v>1990</v>
      </c>
      <c r="C458" s="21">
        <v>188</v>
      </c>
      <c r="D458" s="21" t="s">
        <v>34</v>
      </c>
      <c r="E458" s="21">
        <v>26.99</v>
      </c>
      <c r="F458" s="21">
        <f t="shared" si="6"/>
        <v>5074.12</v>
      </c>
    </row>
    <row r="459" spans="1:6" ht="45" x14ac:dyDescent="0.25">
      <c r="A459" s="21" t="s">
        <v>1679</v>
      </c>
      <c r="B459" s="21" t="s">
        <v>1680</v>
      </c>
      <c r="C459" s="21">
        <v>1</v>
      </c>
      <c r="D459" s="21" t="s">
        <v>34</v>
      </c>
      <c r="E459" s="21">
        <v>710.65</v>
      </c>
      <c r="F459" s="21">
        <f t="shared" si="6"/>
        <v>710.65</v>
      </c>
    </row>
    <row r="460" spans="1:6" ht="30" x14ac:dyDescent="0.25">
      <c r="A460" s="21" t="s">
        <v>1681</v>
      </c>
      <c r="B460" s="21" t="s">
        <v>1682</v>
      </c>
      <c r="C460" s="21">
        <v>1</v>
      </c>
      <c r="D460" s="21" t="s">
        <v>34</v>
      </c>
      <c r="E460" s="21">
        <v>243.06819999999999</v>
      </c>
      <c r="F460" s="21">
        <f t="shared" si="6"/>
        <v>243.06819999999999</v>
      </c>
    </row>
    <row r="461" spans="1:6" ht="30" x14ac:dyDescent="0.25">
      <c r="A461" s="21" t="s">
        <v>1991</v>
      </c>
      <c r="B461" s="21" t="s">
        <v>1992</v>
      </c>
      <c r="C461" s="21">
        <v>1</v>
      </c>
      <c r="D461" s="21" t="s">
        <v>34</v>
      </c>
      <c r="E461" s="21">
        <v>1423.38</v>
      </c>
      <c r="F461" s="21">
        <f t="shared" si="6"/>
        <v>1423.38</v>
      </c>
    </row>
    <row r="462" spans="1:6" ht="45" x14ac:dyDescent="0.25">
      <c r="A462" s="21" t="s">
        <v>1993</v>
      </c>
      <c r="B462" s="21" t="s">
        <v>1684</v>
      </c>
      <c r="C462" s="21">
        <v>1</v>
      </c>
      <c r="D462" s="21" t="s">
        <v>34</v>
      </c>
      <c r="E462" s="21">
        <v>323.50880000000001</v>
      </c>
      <c r="F462" s="21">
        <f t="shared" si="6"/>
        <v>323.50880000000001</v>
      </c>
    </row>
    <row r="463" spans="1:6" ht="30" x14ac:dyDescent="0.25">
      <c r="A463" s="21" t="s">
        <v>1683</v>
      </c>
      <c r="B463" s="21" t="s">
        <v>1994</v>
      </c>
      <c r="C463" s="21">
        <v>16</v>
      </c>
      <c r="D463" s="21" t="s">
        <v>34</v>
      </c>
      <c r="E463" s="21">
        <v>292.39999999999998</v>
      </c>
      <c r="F463" s="21">
        <f t="shared" si="6"/>
        <v>4678.3999999999996</v>
      </c>
    </row>
    <row r="464" spans="1:6" ht="60" x14ac:dyDescent="0.25">
      <c r="A464" s="21" t="s">
        <v>1687</v>
      </c>
      <c r="B464" s="21" t="s">
        <v>1688</v>
      </c>
      <c r="C464" s="21">
        <v>8</v>
      </c>
      <c r="D464" s="21" t="s">
        <v>34</v>
      </c>
      <c r="E464" s="21">
        <v>584.1</v>
      </c>
      <c r="F464" s="21">
        <f t="shared" si="6"/>
        <v>4672.8</v>
      </c>
    </row>
    <row r="465" spans="1:6" ht="30" x14ac:dyDescent="0.25">
      <c r="A465" s="21" t="s">
        <v>1995</v>
      </c>
      <c r="B465" s="21" t="s">
        <v>1996</v>
      </c>
      <c r="C465" s="21">
        <v>824</v>
      </c>
      <c r="D465" s="21" t="s">
        <v>34</v>
      </c>
      <c r="E465" s="21">
        <v>87.72</v>
      </c>
      <c r="F465" s="21">
        <f t="shared" si="6"/>
        <v>72281.279999999999</v>
      </c>
    </row>
    <row r="466" spans="1:6" ht="30" x14ac:dyDescent="0.25">
      <c r="A466" s="21" t="s">
        <v>1689</v>
      </c>
      <c r="B466" s="21" t="s">
        <v>1690</v>
      </c>
      <c r="C466" s="21">
        <v>2</v>
      </c>
      <c r="D466" s="21" t="s">
        <v>327</v>
      </c>
      <c r="E466" s="21">
        <v>1410.1</v>
      </c>
      <c r="F466" s="21">
        <f t="shared" si="6"/>
        <v>2820.2</v>
      </c>
    </row>
    <row r="467" spans="1:6" ht="30" x14ac:dyDescent="0.25">
      <c r="A467" s="21" t="s">
        <v>1691</v>
      </c>
      <c r="B467" s="21" t="s">
        <v>1692</v>
      </c>
      <c r="C467" s="21">
        <v>36</v>
      </c>
      <c r="D467" s="21" t="s">
        <v>34</v>
      </c>
      <c r="E467" s="21">
        <v>23.895</v>
      </c>
      <c r="F467" s="21">
        <f t="shared" si="6"/>
        <v>860.22</v>
      </c>
    </row>
    <row r="468" spans="1:6" x14ac:dyDescent="0.25">
      <c r="A468" s="21"/>
      <c r="B468" s="21" t="s">
        <v>1693</v>
      </c>
      <c r="C468" s="21">
        <v>21</v>
      </c>
      <c r="D468" s="21" t="s">
        <v>1368</v>
      </c>
      <c r="E468" s="21">
        <v>55</v>
      </c>
      <c r="F468" s="21">
        <f t="shared" si="6"/>
        <v>1155</v>
      </c>
    </row>
    <row r="469" spans="1:6" ht="30" x14ac:dyDescent="0.25">
      <c r="A469" s="21" t="s">
        <v>1694</v>
      </c>
      <c r="B469" s="21" t="s">
        <v>1695</v>
      </c>
      <c r="C469" s="21">
        <v>18</v>
      </c>
      <c r="D469" s="21"/>
      <c r="E469" s="21">
        <v>108.56</v>
      </c>
      <c r="F469" s="21">
        <f t="shared" si="6"/>
        <v>1954.08</v>
      </c>
    </row>
    <row r="470" spans="1:6" ht="30" x14ac:dyDescent="0.25">
      <c r="A470" s="21" t="s">
        <v>1696</v>
      </c>
      <c r="B470" s="21" t="s">
        <v>1697</v>
      </c>
      <c r="C470" s="21">
        <v>1</v>
      </c>
      <c r="D470" s="21" t="s">
        <v>34</v>
      </c>
      <c r="E470" s="21">
        <v>316.22820000000002</v>
      </c>
      <c r="F470" s="21">
        <f t="shared" si="6"/>
        <v>316.22820000000002</v>
      </c>
    </row>
    <row r="471" spans="1:6" ht="30" x14ac:dyDescent="0.25">
      <c r="A471" s="21" t="s">
        <v>1698</v>
      </c>
      <c r="B471" s="21" t="s">
        <v>1699</v>
      </c>
      <c r="C471" s="21">
        <v>10</v>
      </c>
      <c r="D471" s="21" t="s">
        <v>34</v>
      </c>
      <c r="E471" s="21">
        <v>515.66</v>
      </c>
      <c r="F471" s="21">
        <f t="shared" si="6"/>
        <v>5156.5999999999995</v>
      </c>
    </row>
    <row r="472" spans="1:6" ht="30" x14ac:dyDescent="0.25">
      <c r="A472" s="21" t="s">
        <v>1700</v>
      </c>
      <c r="B472" s="21" t="s">
        <v>1701</v>
      </c>
      <c r="C472" s="21">
        <v>1</v>
      </c>
      <c r="D472" s="21" t="s">
        <v>34</v>
      </c>
      <c r="E472" s="21">
        <v>198</v>
      </c>
      <c r="F472" s="21">
        <f t="shared" si="6"/>
        <v>198</v>
      </c>
    </row>
    <row r="473" spans="1:6" ht="30" x14ac:dyDescent="0.25">
      <c r="A473" s="21" t="s">
        <v>1702</v>
      </c>
      <c r="B473" s="21" t="s">
        <v>1703</v>
      </c>
      <c r="C473" s="21">
        <v>1</v>
      </c>
      <c r="D473" s="21" t="s">
        <v>34</v>
      </c>
      <c r="E473" s="21">
        <v>198</v>
      </c>
      <c r="F473" s="21">
        <f t="shared" ref="F473:F536" si="7">C473*E473</f>
        <v>198</v>
      </c>
    </row>
    <row r="474" spans="1:6" ht="30" x14ac:dyDescent="0.25">
      <c r="A474" s="21" t="s">
        <v>1704</v>
      </c>
      <c r="B474" s="21" t="s">
        <v>1705</v>
      </c>
      <c r="C474" s="21">
        <v>1</v>
      </c>
      <c r="D474" s="21" t="s">
        <v>34</v>
      </c>
      <c r="E474" s="21">
        <v>206.5</v>
      </c>
      <c r="F474" s="21">
        <f t="shared" si="7"/>
        <v>206.5</v>
      </c>
    </row>
    <row r="475" spans="1:6" ht="30" x14ac:dyDescent="0.25">
      <c r="A475" s="21" t="s">
        <v>1706</v>
      </c>
      <c r="B475" s="21" t="s">
        <v>1707</v>
      </c>
      <c r="C475" s="21">
        <v>11</v>
      </c>
      <c r="D475" s="21" t="s">
        <v>327</v>
      </c>
      <c r="E475" s="21">
        <v>3422</v>
      </c>
      <c r="F475" s="21">
        <f t="shared" si="7"/>
        <v>37642</v>
      </c>
    </row>
    <row r="476" spans="1:6" ht="30" x14ac:dyDescent="0.25">
      <c r="A476" s="21" t="s">
        <v>1708</v>
      </c>
      <c r="B476" s="21" t="s">
        <v>1709</v>
      </c>
      <c r="C476" s="21">
        <v>1</v>
      </c>
      <c r="D476" s="21" t="s">
        <v>34</v>
      </c>
      <c r="E476" s="21">
        <v>690.3</v>
      </c>
      <c r="F476" s="21">
        <f t="shared" si="7"/>
        <v>690.3</v>
      </c>
    </row>
    <row r="477" spans="1:6" ht="30" x14ac:dyDescent="0.25">
      <c r="A477" s="21" t="s">
        <v>1997</v>
      </c>
      <c r="B477" s="21" t="s">
        <v>1998</v>
      </c>
      <c r="C477" s="21">
        <v>14</v>
      </c>
      <c r="D477" s="21" t="s">
        <v>34</v>
      </c>
      <c r="E477" s="21">
        <v>1371.51</v>
      </c>
      <c r="F477" s="21">
        <f t="shared" si="7"/>
        <v>19201.14</v>
      </c>
    </row>
    <row r="478" spans="1:6" ht="30" x14ac:dyDescent="0.25">
      <c r="A478" s="21" t="s">
        <v>1712</v>
      </c>
      <c r="B478" s="21" t="s">
        <v>1713</v>
      </c>
      <c r="C478" s="21">
        <v>2</v>
      </c>
      <c r="D478" s="21" t="s">
        <v>34</v>
      </c>
      <c r="E478" s="21">
        <v>75.992000000000004</v>
      </c>
      <c r="F478" s="21">
        <f t="shared" si="7"/>
        <v>151.98400000000001</v>
      </c>
    </row>
    <row r="479" spans="1:6" ht="30" x14ac:dyDescent="0.25">
      <c r="A479" s="21" t="s">
        <v>1714</v>
      </c>
      <c r="B479" s="21" t="s">
        <v>1715</v>
      </c>
      <c r="C479" s="21">
        <v>2</v>
      </c>
      <c r="D479" s="21" t="s">
        <v>34</v>
      </c>
      <c r="E479" s="21">
        <v>54.28</v>
      </c>
      <c r="F479" s="21">
        <f t="shared" si="7"/>
        <v>108.56</v>
      </c>
    </row>
    <row r="480" spans="1:6" ht="30" x14ac:dyDescent="0.25">
      <c r="A480" s="21" t="s">
        <v>1716</v>
      </c>
      <c r="B480" s="21" t="s">
        <v>1717</v>
      </c>
      <c r="C480" s="21">
        <v>2</v>
      </c>
      <c r="D480" s="21" t="s">
        <v>34</v>
      </c>
      <c r="E480" s="21">
        <v>54.28</v>
      </c>
      <c r="F480" s="21">
        <f t="shared" si="7"/>
        <v>108.56</v>
      </c>
    </row>
    <row r="481" spans="1:6" ht="30" x14ac:dyDescent="0.25">
      <c r="A481" s="21" t="s">
        <v>1718</v>
      </c>
      <c r="B481" s="21" t="s">
        <v>1719</v>
      </c>
      <c r="C481" s="21">
        <v>2</v>
      </c>
      <c r="D481" s="21" t="s">
        <v>34</v>
      </c>
      <c r="E481" s="21">
        <v>572.29999999999995</v>
      </c>
      <c r="F481" s="21">
        <f t="shared" si="7"/>
        <v>1144.5999999999999</v>
      </c>
    </row>
    <row r="482" spans="1:6" ht="30" x14ac:dyDescent="0.25">
      <c r="A482" s="21" t="s">
        <v>1964</v>
      </c>
      <c r="B482" s="21" t="s">
        <v>1965</v>
      </c>
      <c r="C482" s="21">
        <v>1</v>
      </c>
      <c r="D482" s="21" t="s">
        <v>34</v>
      </c>
      <c r="E482" s="21">
        <v>16961.41</v>
      </c>
      <c r="F482" s="21">
        <f t="shared" si="7"/>
        <v>16961.41</v>
      </c>
    </row>
    <row r="483" spans="1:6" ht="30" x14ac:dyDescent="0.25">
      <c r="A483" s="21" t="s">
        <v>1720</v>
      </c>
      <c r="B483" s="21" t="s">
        <v>1721</v>
      </c>
      <c r="C483" s="21">
        <v>9</v>
      </c>
      <c r="D483" s="21" t="s">
        <v>34</v>
      </c>
      <c r="E483" s="21">
        <v>2330.5</v>
      </c>
      <c r="F483" s="21">
        <f t="shared" si="7"/>
        <v>20974.5</v>
      </c>
    </row>
    <row r="484" spans="1:6" ht="30" x14ac:dyDescent="0.25">
      <c r="A484" s="21" t="s">
        <v>1722</v>
      </c>
      <c r="B484" s="21" t="s">
        <v>1723</v>
      </c>
      <c r="C484" s="21">
        <v>2</v>
      </c>
      <c r="D484" s="21" t="s">
        <v>34</v>
      </c>
      <c r="E484" s="21">
        <v>2773</v>
      </c>
      <c r="F484" s="21">
        <f t="shared" si="7"/>
        <v>5546</v>
      </c>
    </row>
    <row r="485" spans="1:6" ht="30" x14ac:dyDescent="0.25">
      <c r="A485" s="21" t="s">
        <v>1570</v>
      </c>
      <c r="B485" s="21" t="s">
        <v>1724</v>
      </c>
      <c r="C485" s="21">
        <v>20</v>
      </c>
      <c r="D485" s="21" t="s">
        <v>92</v>
      </c>
      <c r="E485" s="21">
        <v>90.86</v>
      </c>
      <c r="F485" s="21">
        <f t="shared" si="7"/>
        <v>1817.2</v>
      </c>
    </row>
    <row r="486" spans="1:6" ht="30" x14ac:dyDescent="0.25">
      <c r="A486" s="21" t="s">
        <v>1725</v>
      </c>
      <c r="B486" s="21" t="s">
        <v>1726</v>
      </c>
      <c r="C486" s="21">
        <v>1</v>
      </c>
      <c r="D486" s="21" t="s">
        <v>34</v>
      </c>
      <c r="E486" s="21">
        <v>737.5</v>
      </c>
      <c r="F486" s="21">
        <f t="shared" si="7"/>
        <v>737.5</v>
      </c>
    </row>
    <row r="487" spans="1:6" ht="30" x14ac:dyDescent="0.25">
      <c r="A487" s="21" t="s">
        <v>1727</v>
      </c>
      <c r="B487" s="21" t="s">
        <v>1728</v>
      </c>
      <c r="C487" s="21">
        <v>1</v>
      </c>
      <c r="D487" s="21" t="s">
        <v>34</v>
      </c>
      <c r="E487" s="21">
        <v>195.40799999999999</v>
      </c>
      <c r="F487" s="21">
        <f t="shared" si="7"/>
        <v>195.40799999999999</v>
      </c>
    </row>
    <row r="488" spans="1:6" ht="30" x14ac:dyDescent="0.25">
      <c r="A488" s="21" t="s">
        <v>1729</v>
      </c>
      <c r="B488" s="21" t="s">
        <v>1730</v>
      </c>
      <c r="C488" s="21">
        <v>12</v>
      </c>
      <c r="D488" s="21" t="s">
        <v>34</v>
      </c>
      <c r="E488" s="21">
        <v>445</v>
      </c>
      <c r="F488" s="21">
        <f t="shared" si="7"/>
        <v>5340</v>
      </c>
    </row>
    <row r="489" spans="1:6" ht="30" x14ac:dyDescent="0.25">
      <c r="A489" s="21" t="s">
        <v>1731</v>
      </c>
      <c r="B489" s="21" t="s">
        <v>1732</v>
      </c>
      <c r="C489" s="21">
        <v>2</v>
      </c>
      <c r="D489" s="21" t="s">
        <v>34</v>
      </c>
      <c r="E489" s="21">
        <v>218.3</v>
      </c>
      <c r="F489" s="21">
        <f t="shared" si="7"/>
        <v>436.6</v>
      </c>
    </row>
    <row r="490" spans="1:6" ht="30" x14ac:dyDescent="0.25">
      <c r="A490" s="21" t="s">
        <v>1966</v>
      </c>
      <c r="B490" s="21" t="s">
        <v>1967</v>
      </c>
      <c r="C490" s="21">
        <v>19</v>
      </c>
      <c r="D490" s="21" t="s">
        <v>34</v>
      </c>
      <c r="E490" s="21">
        <v>574.99</v>
      </c>
      <c r="F490" s="21">
        <f t="shared" si="7"/>
        <v>10924.81</v>
      </c>
    </row>
    <row r="491" spans="1:6" ht="30" x14ac:dyDescent="0.25">
      <c r="A491" s="21" t="s">
        <v>1733</v>
      </c>
      <c r="B491" s="21" t="s">
        <v>1734</v>
      </c>
      <c r="C491" s="21">
        <v>1</v>
      </c>
      <c r="D491" s="21" t="s">
        <v>34</v>
      </c>
      <c r="E491" s="21">
        <v>515</v>
      </c>
      <c r="F491" s="21">
        <f t="shared" si="7"/>
        <v>515</v>
      </c>
    </row>
    <row r="492" spans="1:6" ht="30" x14ac:dyDescent="0.25">
      <c r="A492" s="21" t="s">
        <v>1735</v>
      </c>
      <c r="B492" s="21" t="s">
        <v>1736</v>
      </c>
      <c r="C492" s="21">
        <v>20</v>
      </c>
      <c r="D492" s="21" t="s">
        <v>34</v>
      </c>
      <c r="E492" s="21">
        <v>515</v>
      </c>
      <c r="F492" s="21">
        <f t="shared" si="7"/>
        <v>10300</v>
      </c>
    </row>
    <row r="493" spans="1:6" ht="30" x14ac:dyDescent="0.25">
      <c r="A493" s="21" t="s">
        <v>1737</v>
      </c>
      <c r="B493" s="21" t="s">
        <v>1738</v>
      </c>
      <c r="C493" s="21">
        <v>50</v>
      </c>
      <c r="D493" s="21" t="s">
        <v>34</v>
      </c>
      <c r="E493" s="21">
        <v>1</v>
      </c>
      <c r="F493" s="21">
        <f t="shared" si="7"/>
        <v>50</v>
      </c>
    </row>
    <row r="494" spans="1:6" ht="30" x14ac:dyDescent="0.25">
      <c r="A494" s="21" t="s">
        <v>1739</v>
      </c>
      <c r="B494" s="21" t="s">
        <v>1740</v>
      </c>
      <c r="C494" s="21">
        <v>55</v>
      </c>
      <c r="D494" s="21" t="s">
        <v>34</v>
      </c>
      <c r="E494" s="21">
        <v>1</v>
      </c>
      <c r="F494" s="21">
        <f t="shared" si="7"/>
        <v>55</v>
      </c>
    </row>
    <row r="495" spans="1:6" ht="45" x14ac:dyDescent="0.25">
      <c r="A495" s="21" t="s">
        <v>1741</v>
      </c>
      <c r="B495" s="21" t="s">
        <v>1742</v>
      </c>
      <c r="C495" s="21">
        <v>20</v>
      </c>
      <c r="D495" s="21" t="s">
        <v>34</v>
      </c>
      <c r="E495" s="21">
        <v>1</v>
      </c>
      <c r="F495" s="21">
        <f t="shared" si="7"/>
        <v>20</v>
      </c>
    </row>
    <row r="496" spans="1:6" ht="45" x14ac:dyDescent="0.25">
      <c r="A496" s="21" t="s">
        <v>1743</v>
      </c>
      <c r="B496" s="21" t="s">
        <v>1744</v>
      </c>
      <c r="C496" s="21">
        <v>25</v>
      </c>
      <c r="D496" s="21" t="s">
        <v>34</v>
      </c>
      <c r="E496" s="21">
        <v>1</v>
      </c>
      <c r="F496" s="21">
        <f t="shared" si="7"/>
        <v>25</v>
      </c>
    </row>
    <row r="497" spans="1:6" ht="30" x14ac:dyDescent="0.25">
      <c r="A497" s="21" t="s">
        <v>1745</v>
      </c>
      <c r="B497" s="21" t="s">
        <v>1968</v>
      </c>
      <c r="C497" s="21">
        <v>2</v>
      </c>
      <c r="D497" s="21" t="s">
        <v>34</v>
      </c>
      <c r="E497" s="21">
        <v>17700</v>
      </c>
      <c r="F497" s="21">
        <f t="shared" si="7"/>
        <v>35400</v>
      </c>
    </row>
    <row r="498" spans="1:6" ht="30" x14ac:dyDescent="0.25">
      <c r="A498" s="21" t="s">
        <v>1747</v>
      </c>
      <c r="B498" s="21" t="s">
        <v>1748</v>
      </c>
      <c r="C498" s="21">
        <v>50</v>
      </c>
      <c r="D498" s="21" t="s">
        <v>34</v>
      </c>
      <c r="E498" s="21">
        <v>1</v>
      </c>
      <c r="F498" s="21">
        <f t="shared" si="7"/>
        <v>50</v>
      </c>
    </row>
    <row r="499" spans="1:6" ht="30" x14ac:dyDescent="0.25">
      <c r="A499" s="21" t="s">
        <v>1749</v>
      </c>
      <c r="B499" s="21" t="s">
        <v>1750</v>
      </c>
      <c r="C499" s="21">
        <v>97</v>
      </c>
      <c r="D499" s="21" t="s">
        <v>34</v>
      </c>
      <c r="E499" s="21">
        <v>465</v>
      </c>
      <c r="F499" s="21">
        <f t="shared" si="7"/>
        <v>45105</v>
      </c>
    </row>
    <row r="500" spans="1:6" ht="45" x14ac:dyDescent="0.25">
      <c r="A500" s="21" t="s">
        <v>1751</v>
      </c>
      <c r="B500" s="21" t="s">
        <v>1752</v>
      </c>
      <c r="C500" s="21">
        <v>1</v>
      </c>
      <c r="D500" s="21" t="s">
        <v>34</v>
      </c>
      <c r="E500" s="21">
        <v>820</v>
      </c>
      <c r="F500" s="21">
        <f t="shared" si="7"/>
        <v>820</v>
      </c>
    </row>
    <row r="501" spans="1:6" ht="45" x14ac:dyDescent="0.25">
      <c r="A501" s="21" t="s">
        <v>1753</v>
      </c>
      <c r="B501" s="21" t="s">
        <v>1754</v>
      </c>
      <c r="C501" s="21">
        <v>2</v>
      </c>
      <c r="D501" s="21" t="s">
        <v>34</v>
      </c>
      <c r="E501" s="21">
        <v>1</v>
      </c>
      <c r="F501" s="21">
        <f t="shared" si="7"/>
        <v>2</v>
      </c>
    </row>
    <row r="502" spans="1:6" ht="30" x14ac:dyDescent="0.25">
      <c r="A502" s="21" t="s">
        <v>1755</v>
      </c>
      <c r="B502" s="21" t="s">
        <v>1756</v>
      </c>
      <c r="C502" s="21">
        <v>2</v>
      </c>
      <c r="D502" s="21" t="s">
        <v>34</v>
      </c>
      <c r="E502" s="21">
        <v>1162.3</v>
      </c>
      <c r="F502" s="21">
        <f t="shared" si="7"/>
        <v>2324.6</v>
      </c>
    </row>
    <row r="503" spans="1:6" ht="60" x14ac:dyDescent="0.25">
      <c r="A503" s="21" t="s">
        <v>1757</v>
      </c>
      <c r="B503" s="21" t="s">
        <v>1758</v>
      </c>
      <c r="C503" s="21">
        <v>1</v>
      </c>
      <c r="D503" s="21" t="s">
        <v>34</v>
      </c>
      <c r="E503" s="21">
        <v>1138000.997</v>
      </c>
      <c r="F503" s="21">
        <f t="shared" si="7"/>
        <v>1138000.997</v>
      </c>
    </row>
    <row r="504" spans="1:6" ht="60" x14ac:dyDescent="0.25">
      <c r="A504" s="21" t="s">
        <v>1759</v>
      </c>
      <c r="B504" s="21" t="s">
        <v>1760</v>
      </c>
      <c r="C504" s="21">
        <v>1</v>
      </c>
      <c r="D504" s="21" t="s">
        <v>34</v>
      </c>
      <c r="E504" s="21">
        <v>4008067.99</v>
      </c>
      <c r="F504" s="21">
        <f t="shared" si="7"/>
        <v>4008067.99</v>
      </c>
    </row>
    <row r="505" spans="1:6" ht="60" x14ac:dyDescent="0.25">
      <c r="A505" s="21" t="s">
        <v>1761</v>
      </c>
      <c r="B505" s="21" t="s">
        <v>1762</v>
      </c>
      <c r="C505" s="21">
        <v>1</v>
      </c>
      <c r="D505" s="21" t="s">
        <v>34</v>
      </c>
      <c r="E505" s="21">
        <v>2270102.9975999999</v>
      </c>
      <c r="F505" s="21">
        <f t="shared" si="7"/>
        <v>2270102.9975999999</v>
      </c>
    </row>
    <row r="506" spans="1:6" ht="60" x14ac:dyDescent="0.25">
      <c r="A506" s="21" t="s">
        <v>1763</v>
      </c>
      <c r="B506" s="21" t="s">
        <v>1764</v>
      </c>
      <c r="C506" s="21">
        <v>1</v>
      </c>
      <c r="D506" s="21" t="s">
        <v>34</v>
      </c>
      <c r="E506" s="21">
        <v>1054229.9913999999</v>
      </c>
      <c r="F506" s="21">
        <f t="shared" si="7"/>
        <v>1054229.9913999999</v>
      </c>
    </row>
    <row r="507" spans="1:6" ht="60" x14ac:dyDescent="0.25">
      <c r="A507" s="21" t="s">
        <v>1765</v>
      </c>
      <c r="B507" s="21" t="s">
        <v>1766</v>
      </c>
      <c r="C507" s="21">
        <v>1</v>
      </c>
      <c r="D507" s="21" t="s">
        <v>34</v>
      </c>
      <c r="E507" s="21">
        <v>5049676.9948000005</v>
      </c>
      <c r="F507" s="21">
        <f t="shared" si="7"/>
        <v>5049676.9948000005</v>
      </c>
    </row>
    <row r="508" spans="1:6" ht="45" x14ac:dyDescent="0.25">
      <c r="A508" s="21" t="s">
        <v>1767</v>
      </c>
      <c r="B508" s="21" t="s">
        <v>1768</v>
      </c>
      <c r="C508" s="21">
        <v>1</v>
      </c>
      <c r="D508" s="21" t="s">
        <v>34</v>
      </c>
      <c r="E508" s="21">
        <v>70704.994000000006</v>
      </c>
      <c r="F508" s="21">
        <f t="shared" si="7"/>
        <v>70704.994000000006</v>
      </c>
    </row>
    <row r="509" spans="1:6" ht="30" x14ac:dyDescent="0.25">
      <c r="A509" s="21" t="s">
        <v>1769</v>
      </c>
      <c r="B509" s="21" t="s">
        <v>1770</v>
      </c>
      <c r="C509" s="21">
        <v>1</v>
      </c>
      <c r="D509" s="21" t="s">
        <v>34</v>
      </c>
      <c r="E509" s="21">
        <v>151.33500000000001</v>
      </c>
      <c r="F509" s="21">
        <f t="shared" si="7"/>
        <v>151.33500000000001</v>
      </c>
    </row>
    <row r="510" spans="1:6" ht="30" x14ac:dyDescent="0.25">
      <c r="A510" s="21" t="s">
        <v>1771</v>
      </c>
      <c r="B510" s="21" t="s">
        <v>1770</v>
      </c>
      <c r="C510" s="21">
        <v>2</v>
      </c>
      <c r="D510" s="21" t="s">
        <v>34</v>
      </c>
      <c r="E510" s="21">
        <v>118</v>
      </c>
      <c r="F510" s="21">
        <f t="shared" si="7"/>
        <v>236</v>
      </c>
    </row>
    <row r="511" spans="1:6" ht="45" x14ac:dyDescent="0.25">
      <c r="A511" s="21" t="s">
        <v>1772</v>
      </c>
      <c r="B511" s="21" t="s">
        <v>1773</v>
      </c>
      <c r="C511" s="21">
        <v>1</v>
      </c>
      <c r="D511" s="21" t="s">
        <v>34</v>
      </c>
      <c r="E511" s="21">
        <v>2160.0018</v>
      </c>
      <c r="F511" s="21">
        <f t="shared" si="7"/>
        <v>2160.0018</v>
      </c>
    </row>
    <row r="512" spans="1:6" ht="45" x14ac:dyDescent="0.25">
      <c r="A512" s="21" t="s">
        <v>1774</v>
      </c>
      <c r="B512" s="21" t="s">
        <v>1775</v>
      </c>
      <c r="C512" s="21">
        <v>1</v>
      </c>
      <c r="D512" s="21" t="s">
        <v>34</v>
      </c>
      <c r="E512" s="21">
        <v>5882.3</v>
      </c>
      <c r="F512" s="21">
        <f t="shared" si="7"/>
        <v>5882.3</v>
      </c>
    </row>
    <row r="513" spans="1:6" ht="30" x14ac:dyDescent="0.25">
      <c r="A513" s="21" t="s">
        <v>1776</v>
      </c>
      <c r="B513" s="21" t="s">
        <v>1777</v>
      </c>
      <c r="C513" s="21">
        <v>27</v>
      </c>
      <c r="D513" s="21" t="s">
        <v>34</v>
      </c>
      <c r="E513" s="21">
        <v>1829</v>
      </c>
      <c r="F513" s="21">
        <f t="shared" si="7"/>
        <v>49383</v>
      </c>
    </row>
    <row r="514" spans="1:6" ht="30" x14ac:dyDescent="0.25">
      <c r="A514" s="21" t="s">
        <v>1778</v>
      </c>
      <c r="B514" s="21" t="s">
        <v>1779</v>
      </c>
      <c r="C514" s="21">
        <v>3</v>
      </c>
      <c r="D514" s="21" t="s">
        <v>34</v>
      </c>
      <c r="E514" s="21">
        <v>1988.3</v>
      </c>
      <c r="F514" s="21">
        <f t="shared" si="7"/>
        <v>5964.9</v>
      </c>
    </row>
    <row r="515" spans="1:6" ht="30" x14ac:dyDescent="0.25">
      <c r="A515" s="21" t="s">
        <v>1780</v>
      </c>
      <c r="B515" s="21" t="s">
        <v>1781</v>
      </c>
      <c r="C515" s="21">
        <v>3</v>
      </c>
      <c r="D515" s="21" t="s">
        <v>34</v>
      </c>
      <c r="E515" s="21">
        <v>460.2</v>
      </c>
      <c r="F515" s="21">
        <f t="shared" si="7"/>
        <v>1380.6</v>
      </c>
    </row>
    <row r="516" spans="1:6" ht="30" x14ac:dyDescent="0.25">
      <c r="A516" s="21" t="s">
        <v>1782</v>
      </c>
      <c r="B516" s="21" t="s">
        <v>1783</v>
      </c>
      <c r="C516" s="21">
        <v>58</v>
      </c>
      <c r="D516" s="21" t="s">
        <v>1118</v>
      </c>
      <c r="E516" s="21">
        <v>1</v>
      </c>
      <c r="F516" s="21">
        <f t="shared" si="7"/>
        <v>58</v>
      </c>
    </row>
    <row r="517" spans="1:6" ht="30" x14ac:dyDescent="0.25">
      <c r="A517" s="21" t="s">
        <v>1784</v>
      </c>
      <c r="B517" s="21" t="s">
        <v>1785</v>
      </c>
      <c r="C517" s="21">
        <v>10</v>
      </c>
      <c r="D517" s="21" t="s">
        <v>34</v>
      </c>
      <c r="E517" s="21">
        <v>165.2</v>
      </c>
      <c r="F517" s="21">
        <f t="shared" si="7"/>
        <v>1652</v>
      </c>
    </row>
    <row r="518" spans="1:6" ht="45" x14ac:dyDescent="0.25">
      <c r="A518" s="21" t="s">
        <v>1786</v>
      </c>
      <c r="B518" s="21" t="s">
        <v>1787</v>
      </c>
      <c r="C518" s="21">
        <v>4</v>
      </c>
      <c r="D518" s="21" t="s">
        <v>34</v>
      </c>
      <c r="E518" s="21">
        <v>1162.3</v>
      </c>
      <c r="F518" s="21">
        <f t="shared" si="7"/>
        <v>4649.2</v>
      </c>
    </row>
    <row r="519" spans="1:6" ht="45" x14ac:dyDescent="0.25">
      <c r="A519" s="21" t="s">
        <v>1788</v>
      </c>
      <c r="B519" s="21" t="s">
        <v>1789</v>
      </c>
      <c r="C519" s="21">
        <v>1</v>
      </c>
      <c r="D519" s="21" t="s">
        <v>34</v>
      </c>
      <c r="E519" s="21">
        <v>808.3</v>
      </c>
      <c r="F519" s="21">
        <f t="shared" si="7"/>
        <v>808.3</v>
      </c>
    </row>
    <row r="520" spans="1:6" ht="60" x14ac:dyDescent="0.25">
      <c r="A520" s="21" t="s">
        <v>1790</v>
      </c>
      <c r="B520" s="21" t="s">
        <v>1791</v>
      </c>
      <c r="C520" s="21">
        <v>1</v>
      </c>
      <c r="D520" s="21" t="s">
        <v>34</v>
      </c>
      <c r="E520" s="21">
        <v>1156.4000000000001</v>
      </c>
      <c r="F520" s="21">
        <f t="shared" si="7"/>
        <v>1156.4000000000001</v>
      </c>
    </row>
    <row r="521" spans="1:6" ht="45" x14ac:dyDescent="0.25">
      <c r="A521" s="21" t="s">
        <v>1792</v>
      </c>
      <c r="B521" s="21" t="s">
        <v>1793</v>
      </c>
      <c r="C521" s="21">
        <v>1</v>
      </c>
      <c r="D521" s="21" t="s">
        <v>34</v>
      </c>
      <c r="E521" s="21">
        <v>1526.8492000000001</v>
      </c>
      <c r="F521" s="21">
        <f t="shared" si="7"/>
        <v>1526.8492000000001</v>
      </c>
    </row>
    <row r="522" spans="1:6" ht="30" x14ac:dyDescent="0.25">
      <c r="A522" s="21" t="s">
        <v>1794</v>
      </c>
      <c r="B522" s="21" t="s">
        <v>1795</v>
      </c>
      <c r="C522" s="21">
        <v>1</v>
      </c>
      <c r="D522" s="21" t="s">
        <v>34</v>
      </c>
      <c r="E522" s="21">
        <v>354</v>
      </c>
      <c r="F522" s="21">
        <f t="shared" si="7"/>
        <v>354</v>
      </c>
    </row>
    <row r="523" spans="1:6" ht="30" x14ac:dyDescent="0.25">
      <c r="A523" s="21" t="s">
        <v>1796</v>
      </c>
      <c r="B523" s="21" t="s">
        <v>1797</v>
      </c>
      <c r="C523" s="21">
        <v>1</v>
      </c>
      <c r="D523" s="21" t="s">
        <v>34</v>
      </c>
      <c r="E523" s="21">
        <v>584.1</v>
      </c>
      <c r="F523" s="21">
        <f t="shared" si="7"/>
        <v>584.1</v>
      </c>
    </row>
    <row r="524" spans="1:6" ht="30" x14ac:dyDescent="0.25">
      <c r="A524" s="21" t="s">
        <v>1798</v>
      </c>
      <c r="B524" s="21" t="s">
        <v>1799</v>
      </c>
      <c r="C524" s="21">
        <v>1</v>
      </c>
      <c r="D524" s="21" t="s">
        <v>34</v>
      </c>
      <c r="E524" s="21">
        <v>1349.4598000000001</v>
      </c>
      <c r="F524" s="21">
        <f t="shared" si="7"/>
        <v>1349.4598000000001</v>
      </c>
    </row>
    <row r="525" spans="1:6" ht="30" x14ac:dyDescent="0.25">
      <c r="A525" s="21" t="s">
        <v>1800</v>
      </c>
      <c r="B525" s="21" t="s">
        <v>1801</v>
      </c>
      <c r="C525" s="21">
        <v>1</v>
      </c>
      <c r="D525" s="21" t="s">
        <v>34</v>
      </c>
      <c r="E525" s="21">
        <v>1712.4749999999999</v>
      </c>
      <c r="F525" s="21">
        <f t="shared" si="7"/>
        <v>1712.4749999999999</v>
      </c>
    </row>
    <row r="526" spans="1:6" ht="30" x14ac:dyDescent="0.25">
      <c r="A526" s="21" t="s">
        <v>1802</v>
      </c>
      <c r="B526" s="21" t="s">
        <v>1803</v>
      </c>
      <c r="C526" s="21">
        <v>20</v>
      </c>
      <c r="D526" s="21" t="s">
        <v>34</v>
      </c>
      <c r="E526" s="21">
        <v>1829</v>
      </c>
      <c r="F526" s="21">
        <f t="shared" si="7"/>
        <v>36580</v>
      </c>
    </row>
    <row r="527" spans="1:6" ht="30" x14ac:dyDescent="0.25">
      <c r="A527" s="21" t="s">
        <v>1806</v>
      </c>
      <c r="B527" s="21" t="s">
        <v>1807</v>
      </c>
      <c r="C527" s="21">
        <v>3</v>
      </c>
      <c r="D527" s="21" t="s">
        <v>34</v>
      </c>
      <c r="E527" s="21">
        <v>365.84719999999999</v>
      </c>
      <c r="F527" s="21">
        <f t="shared" si="7"/>
        <v>1097.5416</v>
      </c>
    </row>
    <row r="528" spans="1:6" ht="30" x14ac:dyDescent="0.25">
      <c r="A528" s="21" t="s">
        <v>1808</v>
      </c>
      <c r="B528" s="21" t="s">
        <v>1809</v>
      </c>
      <c r="C528" s="21">
        <v>1</v>
      </c>
      <c r="D528" s="21" t="s">
        <v>34</v>
      </c>
      <c r="E528" s="21">
        <v>345</v>
      </c>
      <c r="F528" s="21">
        <f t="shared" si="7"/>
        <v>345</v>
      </c>
    </row>
    <row r="529" spans="1:6" ht="30" x14ac:dyDescent="0.25">
      <c r="A529" s="21" t="s">
        <v>1810</v>
      </c>
      <c r="B529" s="21" t="s">
        <v>1811</v>
      </c>
      <c r="C529" s="21">
        <v>2</v>
      </c>
      <c r="D529" s="21" t="s">
        <v>34</v>
      </c>
      <c r="E529" s="21">
        <v>320.25200000000001</v>
      </c>
      <c r="F529" s="21">
        <f t="shared" si="7"/>
        <v>640.50400000000002</v>
      </c>
    </row>
    <row r="530" spans="1:6" ht="30" x14ac:dyDescent="0.25">
      <c r="A530" s="21" t="s">
        <v>1812</v>
      </c>
      <c r="B530" s="21" t="s">
        <v>1813</v>
      </c>
      <c r="C530" s="21">
        <v>3</v>
      </c>
      <c r="D530" s="21" t="s">
        <v>34</v>
      </c>
      <c r="E530" s="21">
        <v>1</v>
      </c>
      <c r="F530" s="21">
        <f t="shared" si="7"/>
        <v>3</v>
      </c>
    </row>
    <row r="531" spans="1:6" ht="30" x14ac:dyDescent="0.25">
      <c r="A531" s="21" t="s">
        <v>1814</v>
      </c>
      <c r="B531" s="21" t="s">
        <v>1815</v>
      </c>
      <c r="C531" s="21">
        <v>2</v>
      </c>
      <c r="D531" s="21" t="s">
        <v>34</v>
      </c>
      <c r="E531" s="21">
        <v>1</v>
      </c>
      <c r="F531" s="21">
        <f t="shared" si="7"/>
        <v>2</v>
      </c>
    </row>
    <row r="532" spans="1:6" ht="30" x14ac:dyDescent="0.25">
      <c r="A532" s="21" t="s">
        <v>1969</v>
      </c>
      <c r="B532" s="21" t="s">
        <v>1970</v>
      </c>
      <c r="C532" s="21">
        <v>11</v>
      </c>
      <c r="D532" s="21" t="s">
        <v>34</v>
      </c>
      <c r="E532" s="21">
        <v>1427.94</v>
      </c>
      <c r="F532" s="21">
        <f t="shared" si="7"/>
        <v>15707.34</v>
      </c>
    </row>
    <row r="533" spans="1:6" ht="30" x14ac:dyDescent="0.25">
      <c r="A533" s="21" t="s">
        <v>1999</v>
      </c>
      <c r="B533" s="21" t="s">
        <v>2000</v>
      </c>
      <c r="C533" s="21">
        <v>25</v>
      </c>
      <c r="D533" s="21" t="s">
        <v>34</v>
      </c>
      <c r="E533" s="21">
        <v>1</v>
      </c>
      <c r="F533" s="21">
        <f t="shared" si="7"/>
        <v>25</v>
      </c>
    </row>
    <row r="534" spans="1:6" ht="60" x14ac:dyDescent="0.25">
      <c r="A534" s="21" t="s">
        <v>1816</v>
      </c>
      <c r="B534" s="21" t="s">
        <v>1817</v>
      </c>
      <c r="C534" s="21">
        <v>1</v>
      </c>
      <c r="D534" s="21" t="s">
        <v>34</v>
      </c>
      <c r="E534" s="21">
        <v>5804.9982</v>
      </c>
      <c r="F534" s="21">
        <f t="shared" si="7"/>
        <v>5804.9982</v>
      </c>
    </row>
    <row r="535" spans="1:6" ht="30" x14ac:dyDescent="0.25">
      <c r="A535" s="21" t="s">
        <v>1818</v>
      </c>
      <c r="B535" s="21" t="s">
        <v>1819</v>
      </c>
      <c r="C535" s="21">
        <v>4</v>
      </c>
      <c r="D535" s="21" t="s">
        <v>34</v>
      </c>
      <c r="E535" s="21">
        <v>4248</v>
      </c>
      <c r="F535" s="21">
        <f t="shared" si="7"/>
        <v>16992</v>
      </c>
    </row>
    <row r="536" spans="1:6" ht="30" x14ac:dyDescent="0.25">
      <c r="A536" s="21" t="s">
        <v>1820</v>
      </c>
      <c r="B536" s="21" t="s">
        <v>1821</v>
      </c>
      <c r="C536" s="21">
        <v>20</v>
      </c>
      <c r="D536" s="21" t="s">
        <v>34</v>
      </c>
      <c r="E536" s="21">
        <v>1</v>
      </c>
      <c r="F536" s="21">
        <f t="shared" si="7"/>
        <v>20</v>
      </c>
    </row>
    <row r="537" spans="1:6" ht="30" x14ac:dyDescent="0.25">
      <c r="A537" s="21" t="s">
        <v>1822</v>
      </c>
      <c r="B537" s="21" t="s">
        <v>1823</v>
      </c>
      <c r="C537" s="21">
        <v>1</v>
      </c>
      <c r="D537" s="21" t="s">
        <v>34</v>
      </c>
      <c r="E537" s="21">
        <v>834.29539999999997</v>
      </c>
      <c r="F537" s="21">
        <f t="shared" ref="F537:F600" si="8">C537*E537</f>
        <v>834.29539999999997</v>
      </c>
    </row>
    <row r="538" spans="1:6" ht="30" x14ac:dyDescent="0.25">
      <c r="A538" s="21" t="s">
        <v>1824</v>
      </c>
      <c r="B538" s="21" t="s">
        <v>1825</v>
      </c>
      <c r="C538" s="21">
        <v>2</v>
      </c>
      <c r="D538" s="21" t="s">
        <v>34</v>
      </c>
      <c r="E538" s="21">
        <v>8124.3</v>
      </c>
      <c r="F538" s="21">
        <f t="shared" si="8"/>
        <v>16248.6</v>
      </c>
    </row>
    <row r="539" spans="1:6" ht="45" x14ac:dyDescent="0.25">
      <c r="A539" s="21" t="s">
        <v>1826</v>
      </c>
      <c r="B539" s="21" t="s">
        <v>1827</v>
      </c>
      <c r="C539" s="21">
        <v>6</v>
      </c>
      <c r="D539" s="21" t="s">
        <v>34</v>
      </c>
      <c r="E539" s="21">
        <v>1746.4</v>
      </c>
      <c r="F539" s="21">
        <f t="shared" si="8"/>
        <v>10478.400000000001</v>
      </c>
    </row>
    <row r="540" spans="1:6" ht="60" x14ac:dyDescent="0.25">
      <c r="A540" s="21" t="s">
        <v>1828</v>
      </c>
      <c r="B540" s="21" t="s">
        <v>1829</v>
      </c>
      <c r="C540" s="21">
        <v>125</v>
      </c>
      <c r="D540" s="21" t="s">
        <v>34</v>
      </c>
      <c r="E540" s="21">
        <v>1</v>
      </c>
      <c r="F540" s="21">
        <f t="shared" si="8"/>
        <v>125</v>
      </c>
    </row>
    <row r="541" spans="1:6" ht="30" x14ac:dyDescent="0.25">
      <c r="A541" s="21" t="s">
        <v>1834</v>
      </c>
      <c r="B541" s="21" t="s">
        <v>1835</v>
      </c>
      <c r="C541" s="21">
        <v>54</v>
      </c>
      <c r="D541" s="21" t="s">
        <v>34</v>
      </c>
      <c r="E541" s="21">
        <v>589.00879999999995</v>
      </c>
      <c r="F541" s="21">
        <f t="shared" si="8"/>
        <v>31806.475199999997</v>
      </c>
    </row>
    <row r="542" spans="1:6" ht="30" x14ac:dyDescent="0.25">
      <c r="A542" s="21" t="s">
        <v>2001</v>
      </c>
      <c r="B542" s="21" t="s">
        <v>2002</v>
      </c>
      <c r="C542" s="21">
        <v>197</v>
      </c>
      <c r="D542" s="21" t="s">
        <v>34</v>
      </c>
      <c r="E542" s="21">
        <v>304.58999999999997</v>
      </c>
      <c r="F542" s="21">
        <f t="shared" si="8"/>
        <v>60004.229999999996</v>
      </c>
    </row>
    <row r="543" spans="1:6" ht="60" x14ac:dyDescent="0.25">
      <c r="A543" s="21" t="s">
        <v>1836</v>
      </c>
      <c r="B543" s="21" t="s">
        <v>1837</v>
      </c>
      <c r="C543" s="21">
        <v>16</v>
      </c>
      <c r="D543" s="21" t="s">
        <v>34</v>
      </c>
      <c r="E543" s="21">
        <v>530</v>
      </c>
      <c r="F543" s="21">
        <f t="shared" si="8"/>
        <v>8480</v>
      </c>
    </row>
    <row r="544" spans="1:6" ht="30" x14ac:dyDescent="0.25">
      <c r="A544" s="21" t="s">
        <v>1838</v>
      </c>
      <c r="B544" s="21" t="s">
        <v>1839</v>
      </c>
      <c r="C544" s="21">
        <v>18</v>
      </c>
      <c r="D544" s="21" t="s">
        <v>34</v>
      </c>
      <c r="E544" s="21">
        <v>515</v>
      </c>
      <c r="F544" s="21">
        <f t="shared" si="8"/>
        <v>9270</v>
      </c>
    </row>
    <row r="545" spans="1:6" ht="30" x14ac:dyDescent="0.25">
      <c r="A545" s="21" t="s">
        <v>1840</v>
      </c>
      <c r="B545" s="21" t="s">
        <v>1841</v>
      </c>
      <c r="C545" s="21">
        <v>191</v>
      </c>
      <c r="D545" s="21" t="s">
        <v>34</v>
      </c>
      <c r="E545" s="21">
        <v>750</v>
      </c>
      <c r="F545" s="21">
        <f t="shared" si="8"/>
        <v>143250</v>
      </c>
    </row>
    <row r="546" spans="1:6" ht="30" x14ac:dyDescent="0.25">
      <c r="A546" s="21" t="s">
        <v>1842</v>
      </c>
      <c r="B546" s="21" t="s">
        <v>1843</v>
      </c>
      <c r="C546" s="21">
        <v>4</v>
      </c>
      <c r="D546" s="21" t="s">
        <v>34</v>
      </c>
      <c r="E546" s="21">
        <v>11400.0036</v>
      </c>
      <c r="F546" s="21">
        <f t="shared" si="8"/>
        <v>45600.0144</v>
      </c>
    </row>
    <row r="547" spans="1:6" ht="30" x14ac:dyDescent="0.25">
      <c r="A547" s="21" t="s">
        <v>1844</v>
      </c>
      <c r="B547" s="21" t="s">
        <v>1845</v>
      </c>
      <c r="C547" s="21">
        <v>2</v>
      </c>
      <c r="D547" s="21" t="s">
        <v>34</v>
      </c>
      <c r="E547" s="21">
        <v>11699.995000000001</v>
      </c>
      <c r="F547" s="21">
        <f t="shared" si="8"/>
        <v>23399.99</v>
      </c>
    </row>
    <row r="548" spans="1:6" ht="30" x14ac:dyDescent="0.25">
      <c r="A548" s="21" t="s">
        <v>1846</v>
      </c>
      <c r="B548" s="21" t="s">
        <v>1847</v>
      </c>
      <c r="C548" s="21">
        <v>4</v>
      </c>
      <c r="D548" s="21" t="s">
        <v>34</v>
      </c>
      <c r="E548" s="21">
        <v>9199.9997999999996</v>
      </c>
      <c r="F548" s="21">
        <f t="shared" si="8"/>
        <v>36799.999199999998</v>
      </c>
    </row>
    <row r="549" spans="1:6" ht="30" x14ac:dyDescent="0.25">
      <c r="A549" s="21" t="s">
        <v>1848</v>
      </c>
      <c r="B549" s="21" t="s">
        <v>1849</v>
      </c>
      <c r="C549" s="21">
        <v>24</v>
      </c>
      <c r="D549" s="21" t="s">
        <v>34</v>
      </c>
      <c r="E549" s="21">
        <v>10400.0008</v>
      </c>
      <c r="F549" s="21">
        <f t="shared" si="8"/>
        <v>249600.01919999998</v>
      </c>
    </row>
    <row r="550" spans="1:6" ht="30" x14ac:dyDescent="0.25">
      <c r="A550" s="21" t="s">
        <v>1850</v>
      </c>
      <c r="B550" s="21" t="s">
        <v>1851</v>
      </c>
      <c r="C550" s="21">
        <v>18</v>
      </c>
      <c r="D550" s="21" t="s">
        <v>34</v>
      </c>
      <c r="E550" s="21">
        <v>9599.9961999999996</v>
      </c>
      <c r="F550" s="21">
        <f t="shared" si="8"/>
        <v>172799.93159999998</v>
      </c>
    </row>
    <row r="551" spans="1:6" ht="30" x14ac:dyDescent="0.25">
      <c r="A551" s="21" t="s">
        <v>1852</v>
      </c>
      <c r="B551" s="21" t="s">
        <v>1853</v>
      </c>
      <c r="C551" s="21">
        <v>9</v>
      </c>
      <c r="D551" s="21" t="s">
        <v>34</v>
      </c>
      <c r="E551" s="21">
        <v>10700.004000000001</v>
      </c>
      <c r="F551" s="21">
        <f t="shared" si="8"/>
        <v>96300.036000000007</v>
      </c>
    </row>
    <row r="552" spans="1:6" ht="30" x14ac:dyDescent="0.25">
      <c r="A552" s="21" t="s">
        <v>1854</v>
      </c>
      <c r="B552" s="21" t="s">
        <v>1855</v>
      </c>
      <c r="C552" s="21">
        <v>1</v>
      </c>
      <c r="D552" s="21" t="s">
        <v>34</v>
      </c>
      <c r="E552" s="21">
        <v>316.24</v>
      </c>
      <c r="F552" s="21">
        <f t="shared" si="8"/>
        <v>316.24</v>
      </c>
    </row>
    <row r="553" spans="1:6" ht="30" x14ac:dyDescent="0.25">
      <c r="A553" s="21" t="s">
        <v>1856</v>
      </c>
      <c r="B553" s="21" t="s">
        <v>1857</v>
      </c>
      <c r="C553" s="21">
        <v>2</v>
      </c>
      <c r="D553" s="21" t="s">
        <v>34</v>
      </c>
      <c r="E553" s="21">
        <v>355</v>
      </c>
      <c r="F553" s="21">
        <f t="shared" si="8"/>
        <v>710</v>
      </c>
    </row>
    <row r="554" spans="1:6" ht="45" x14ac:dyDescent="0.25">
      <c r="A554" s="21" t="s">
        <v>1858</v>
      </c>
      <c r="B554" s="21" t="s">
        <v>1859</v>
      </c>
      <c r="C554" s="21">
        <v>30</v>
      </c>
      <c r="D554" s="21" t="s">
        <v>34</v>
      </c>
      <c r="E554" s="21">
        <v>1</v>
      </c>
      <c r="F554" s="21">
        <f t="shared" si="8"/>
        <v>30</v>
      </c>
    </row>
    <row r="555" spans="1:6" ht="30" x14ac:dyDescent="0.25">
      <c r="A555" s="21" t="s">
        <v>1860</v>
      </c>
      <c r="B555" s="21" t="s">
        <v>1861</v>
      </c>
      <c r="C555" s="21">
        <v>50</v>
      </c>
      <c r="D555" s="21" t="s">
        <v>34</v>
      </c>
      <c r="E555" s="21">
        <v>1</v>
      </c>
      <c r="F555" s="21">
        <f t="shared" si="8"/>
        <v>50</v>
      </c>
    </row>
    <row r="556" spans="1:6" ht="30" x14ac:dyDescent="0.25">
      <c r="A556" s="21" t="s">
        <v>1862</v>
      </c>
      <c r="B556" s="21" t="s">
        <v>1863</v>
      </c>
      <c r="C556" s="21">
        <v>36</v>
      </c>
      <c r="D556" s="21" t="s">
        <v>34</v>
      </c>
      <c r="E556" s="21">
        <v>1</v>
      </c>
      <c r="F556" s="21">
        <f t="shared" si="8"/>
        <v>36</v>
      </c>
    </row>
    <row r="557" spans="1:6" ht="30" x14ac:dyDescent="0.25">
      <c r="A557" s="21" t="s">
        <v>1864</v>
      </c>
      <c r="B557" s="21" t="s">
        <v>1865</v>
      </c>
      <c r="C557" s="21">
        <v>30</v>
      </c>
      <c r="D557" s="21" t="s">
        <v>34</v>
      </c>
      <c r="E557" s="21">
        <v>1</v>
      </c>
      <c r="F557" s="21">
        <f t="shared" si="8"/>
        <v>30</v>
      </c>
    </row>
    <row r="558" spans="1:6" ht="30" x14ac:dyDescent="0.25">
      <c r="A558" s="21" t="s">
        <v>1866</v>
      </c>
      <c r="B558" s="21" t="s">
        <v>1867</v>
      </c>
      <c r="C558" s="21">
        <v>1</v>
      </c>
      <c r="D558" s="21" t="s">
        <v>34</v>
      </c>
      <c r="E558" s="21">
        <v>1370</v>
      </c>
      <c r="F558" s="21">
        <f t="shared" si="8"/>
        <v>1370</v>
      </c>
    </row>
    <row r="559" spans="1:6" ht="45" x14ac:dyDescent="0.25">
      <c r="A559" s="21" t="s">
        <v>1868</v>
      </c>
      <c r="B559" s="21" t="s">
        <v>1869</v>
      </c>
      <c r="C559" s="21">
        <v>1</v>
      </c>
      <c r="D559" s="21" t="s">
        <v>34</v>
      </c>
      <c r="E559" s="21">
        <v>2165.3000000000002</v>
      </c>
      <c r="F559" s="21">
        <f t="shared" si="8"/>
        <v>2165.3000000000002</v>
      </c>
    </row>
    <row r="560" spans="1:6" ht="60" x14ac:dyDescent="0.25">
      <c r="A560" s="21" t="s">
        <v>2003</v>
      </c>
      <c r="B560" s="21" t="s">
        <v>2004</v>
      </c>
      <c r="C560" s="21">
        <v>187</v>
      </c>
      <c r="D560" s="21" t="s">
        <v>34</v>
      </c>
      <c r="E560" s="21">
        <v>1025.1400000000001</v>
      </c>
      <c r="F560" s="21">
        <f t="shared" si="8"/>
        <v>191701.18000000002</v>
      </c>
    </row>
    <row r="561" spans="1:6" ht="30" x14ac:dyDescent="0.25">
      <c r="A561" s="21" t="s">
        <v>2005</v>
      </c>
      <c r="B561" s="21" t="s">
        <v>2006</v>
      </c>
      <c r="C561" s="21">
        <v>1</v>
      </c>
      <c r="D561" s="21" t="s">
        <v>34</v>
      </c>
      <c r="E561" s="21">
        <v>884.17</v>
      </c>
      <c r="F561" s="21">
        <f t="shared" si="8"/>
        <v>884.17</v>
      </c>
    </row>
    <row r="562" spans="1:6" ht="30" x14ac:dyDescent="0.25">
      <c r="A562" s="21" t="s">
        <v>2007</v>
      </c>
      <c r="B562" s="21" t="s">
        <v>2008</v>
      </c>
      <c r="C562" s="21">
        <v>26</v>
      </c>
      <c r="D562" s="21" t="s">
        <v>34</v>
      </c>
      <c r="E562" s="21">
        <v>884.17</v>
      </c>
      <c r="F562" s="21">
        <f t="shared" si="8"/>
        <v>22988.42</v>
      </c>
    </row>
    <row r="563" spans="1:6" ht="30" x14ac:dyDescent="0.25">
      <c r="A563" s="21" t="s">
        <v>2009</v>
      </c>
      <c r="B563" s="21" t="s">
        <v>2010</v>
      </c>
      <c r="C563" s="21">
        <v>127</v>
      </c>
      <c r="D563" s="21" t="s">
        <v>34</v>
      </c>
      <c r="E563" s="21">
        <v>884.17</v>
      </c>
      <c r="F563" s="21">
        <f t="shared" si="8"/>
        <v>112289.59</v>
      </c>
    </row>
    <row r="564" spans="1:6" ht="30" x14ac:dyDescent="0.25">
      <c r="A564" s="21" t="s">
        <v>2011</v>
      </c>
      <c r="B564" s="21" t="s">
        <v>2012</v>
      </c>
      <c r="C564" s="21">
        <v>6</v>
      </c>
      <c r="D564" s="21" t="s">
        <v>34</v>
      </c>
      <c r="E564" s="21">
        <v>884.17</v>
      </c>
      <c r="F564" s="21">
        <f t="shared" si="8"/>
        <v>5305.0199999999995</v>
      </c>
    </row>
    <row r="565" spans="1:6" ht="60" x14ac:dyDescent="0.25">
      <c r="A565" s="21" t="s">
        <v>2013</v>
      </c>
      <c r="B565" s="21" t="s">
        <v>2014</v>
      </c>
      <c r="C565" s="21">
        <v>5</v>
      </c>
      <c r="D565" s="21" t="s">
        <v>34</v>
      </c>
      <c r="E565" s="21">
        <v>1721.36</v>
      </c>
      <c r="F565" s="21">
        <f t="shared" si="8"/>
        <v>8606.7999999999993</v>
      </c>
    </row>
    <row r="566" spans="1:6" ht="30" x14ac:dyDescent="0.25">
      <c r="A566" s="21" t="s">
        <v>1870</v>
      </c>
      <c r="B566" s="21" t="s">
        <v>1871</v>
      </c>
      <c r="C566" s="21">
        <v>63</v>
      </c>
      <c r="D566" s="21" t="s">
        <v>34</v>
      </c>
      <c r="E566" s="21">
        <v>430.7</v>
      </c>
      <c r="F566" s="21">
        <f t="shared" si="8"/>
        <v>27134.1</v>
      </c>
    </row>
    <row r="567" spans="1:6" ht="45" x14ac:dyDescent="0.25">
      <c r="A567" s="21" t="s">
        <v>1872</v>
      </c>
      <c r="B567" s="21" t="s">
        <v>1873</v>
      </c>
      <c r="C567" s="21">
        <v>50</v>
      </c>
      <c r="D567" s="21" t="s">
        <v>34</v>
      </c>
      <c r="E567" s="21">
        <v>1</v>
      </c>
      <c r="F567" s="21">
        <f t="shared" si="8"/>
        <v>50</v>
      </c>
    </row>
    <row r="568" spans="1:6" ht="45" x14ac:dyDescent="0.25">
      <c r="A568" s="21" t="s">
        <v>1874</v>
      </c>
      <c r="B568" s="21" t="s">
        <v>1875</v>
      </c>
      <c r="C568" s="21">
        <v>27</v>
      </c>
      <c r="D568" s="21" t="s">
        <v>34</v>
      </c>
      <c r="E568" s="21">
        <v>382.88639999999998</v>
      </c>
      <c r="F568" s="21">
        <f t="shared" si="8"/>
        <v>10337.932799999999</v>
      </c>
    </row>
    <row r="569" spans="1:6" ht="30" x14ac:dyDescent="0.25">
      <c r="A569" s="21" t="s">
        <v>1876</v>
      </c>
      <c r="B569" s="21" t="s">
        <v>1877</v>
      </c>
      <c r="C569" s="21">
        <v>22</v>
      </c>
      <c r="D569" s="21" t="s">
        <v>34</v>
      </c>
      <c r="E569" s="21">
        <v>86.847999999999999</v>
      </c>
      <c r="F569" s="21">
        <f t="shared" si="8"/>
        <v>1910.6559999999999</v>
      </c>
    </row>
    <row r="570" spans="1:6" x14ac:dyDescent="0.25">
      <c r="A570" s="21"/>
      <c r="B570" s="21" t="s">
        <v>1878</v>
      </c>
      <c r="C570" s="21">
        <v>10</v>
      </c>
      <c r="D570" s="21" t="s">
        <v>34</v>
      </c>
      <c r="E570" s="21">
        <v>1</v>
      </c>
      <c r="F570" s="21">
        <f t="shared" si="8"/>
        <v>10</v>
      </c>
    </row>
    <row r="571" spans="1:6" ht="30" x14ac:dyDescent="0.25">
      <c r="A571" s="21"/>
      <c r="B571" s="21" t="s">
        <v>1879</v>
      </c>
      <c r="C571" s="21">
        <v>105</v>
      </c>
      <c r="D571" s="21" t="s">
        <v>34</v>
      </c>
      <c r="E571" s="21">
        <v>1</v>
      </c>
      <c r="F571" s="21">
        <f t="shared" si="8"/>
        <v>105</v>
      </c>
    </row>
    <row r="572" spans="1:6" ht="30" x14ac:dyDescent="0.25">
      <c r="A572" s="21" t="s">
        <v>2015</v>
      </c>
      <c r="B572" s="21" t="s">
        <v>2016</v>
      </c>
      <c r="C572" s="21">
        <v>510</v>
      </c>
      <c r="D572" s="21" t="s">
        <v>34</v>
      </c>
      <c r="E572" s="21">
        <v>126.7</v>
      </c>
      <c r="F572" s="21">
        <f t="shared" si="8"/>
        <v>64617</v>
      </c>
    </row>
    <row r="573" spans="1:6" ht="45" x14ac:dyDescent="0.25">
      <c r="A573" s="21" t="s">
        <v>2017</v>
      </c>
      <c r="B573" s="21" t="s">
        <v>2018</v>
      </c>
      <c r="C573" s="21">
        <v>320</v>
      </c>
      <c r="D573" s="21" t="s">
        <v>34</v>
      </c>
      <c r="E573" s="21">
        <v>126.7</v>
      </c>
      <c r="F573" s="21">
        <f t="shared" si="8"/>
        <v>40544</v>
      </c>
    </row>
    <row r="574" spans="1:6" ht="60" x14ac:dyDescent="0.25">
      <c r="A574" s="21" t="s">
        <v>2019</v>
      </c>
      <c r="B574" s="21" t="s">
        <v>2020</v>
      </c>
      <c r="C574" s="21">
        <v>7</v>
      </c>
      <c r="D574" s="21" t="s">
        <v>34</v>
      </c>
      <c r="E574" s="21"/>
      <c r="F574" s="21"/>
    </row>
    <row r="575" spans="1:6" ht="30" x14ac:dyDescent="0.25">
      <c r="A575" s="21" t="s">
        <v>1880</v>
      </c>
      <c r="B575" s="21" t="s">
        <v>1881</v>
      </c>
      <c r="C575" s="21">
        <v>128</v>
      </c>
      <c r="D575" s="21" t="s">
        <v>34</v>
      </c>
      <c r="E575" s="21">
        <v>1531.64</v>
      </c>
      <c r="F575" s="21">
        <f t="shared" si="8"/>
        <v>196049.92000000001</v>
      </c>
    </row>
    <row r="576" spans="1:6" ht="30" x14ac:dyDescent="0.25">
      <c r="A576" s="21" t="s">
        <v>1882</v>
      </c>
      <c r="B576" s="21" t="s">
        <v>1883</v>
      </c>
      <c r="C576" s="21">
        <v>100</v>
      </c>
      <c r="D576" s="21" t="s">
        <v>34</v>
      </c>
      <c r="E576" s="21">
        <v>218.3</v>
      </c>
      <c r="F576" s="21">
        <f t="shared" si="8"/>
        <v>21830</v>
      </c>
    </row>
    <row r="577" spans="1:6" ht="30" x14ac:dyDescent="0.25">
      <c r="A577" s="21" t="s">
        <v>1884</v>
      </c>
      <c r="B577" s="21" t="s">
        <v>1885</v>
      </c>
      <c r="C577" s="21">
        <v>161</v>
      </c>
      <c r="D577" s="21" t="s">
        <v>34</v>
      </c>
      <c r="E577" s="21">
        <v>885</v>
      </c>
      <c r="F577" s="21">
        <f t="shared" si="8"/>
        <v>142485</v>
      </c>
    </row>
    <row r="578" spans="1:6" ht="30" x14ac:dyDescent="0.25">
      <c r="A578" s="21" t="s">
        <v>1886</v>
      </c>
      <c r="B578" s="21" t="s">
        <v>1887</v>
      </c>
      <c r="C578" s="21">
        <v>1</v>
      </c>
      <c r="D578" s="21" t="s">
        <v>34</v>
      </c>
      <c r="E578" s="21">
        <v>743.84839999999997</v>
      </c>
      <c r="F578" s="21">
        <f t="shared" si="8"/>
        <v>743.84839999999997</v>
      </c>
    </row>
    <row r="579" spans="1:6" ht="30" x14ac:dyDescent="0.25">
      <c r="A579" s="21" t="s">
        <v>1971</v>
      </c>
      <c r="B579" s="21" t="s">
        <v>1972</v>
      </c>
      <c r="C579" s="21">
        <v>25</v>
      </c>
      <c r="D579" s="21" t="s">
        <v>34</v>
      </c>
      <c r="E579" s="21">
        <v>389.99</v>
      </c>
      <c r="F579" s="21">
        <f t="shared" si="8"/>
        <v>9749.75</v>
      </c>
    </row>
    <row r="580" spans="1:6" ht="45" x14ac:dyDescent="0.25">
      <c r="A580" s="21" t="s">
        <v>1888</v>
      </c>
      <c r="B580" s="21" t="s">
        <v>1889</v>
      </c>
      <c r="C580" s="21">
        <v>5</v>
      </c>
      <c r="D580" s="21" t="s">
        <v>34</v>
      </c>
      <c r="E580" s="21">
        <v>1</v>
      </c>
      <c r="F580" s="21">
        <f t="shared" si="8"/>
        <v>5</v>
      </c>
    </row>
    <row r="581" spans="1:6" ht="30" x14ac:dyDescent="0.25">
      <c r="A581" s="21" t="s">
        <v>1890</v>
      </c>
      <c r="B581" s="21" t="s">
        <v>1891</v>
      </c>
      <c r="C581" s="21">
        <v>86</v>
      </c>
      <c r="D581" s="21" t="s">
        <v>34</v>
      </c>
      <c r="E581" s="21">
        <v>354</v>
      </c>
      <c r="F581" s="21">
        <f t="shared" si="8"/>
        <v>30444</v>
      </c>
    </row>
    <row r="582" spans="1:6" ht="45" x14ac:dyDescent="0.25">
      <c r="A582" s="21" t="s">
        <v>1892</v>
      </c>
      <c r="B582" s="21" t="s">
        <v>1893</v>
      </c>
      <c r="C582" s="21">
        <v>15</v>
      </c>
      <c r="D582" s="21" t="s">
        <v>34</v>
      </c>
      <c r="E582" s="21">
        <v>1</v>
      </c>
      <c r="F582" s="21">
        <f t="shared" si="8"/>
        <v>15</v>
      </c>
    </row>
    <row r="583" spans="1:6" ht="45" x14ac:dyDescent="0.25">
      <c r="A583" s="21" t="s">
        <v>1894</v>
      </c>
      <c r="B583" s="21" t="s">
        <v>1895</v>
      </c>
      <c r="C583" s="21">
        <v>2</v>
      </c>
      <c r="D583" s="21" t="s">
        <v>34</v>
      </c>
      <c r="E583" s="21">
        <v>1</v>
      </c>
      <c r="F583" s="21">
        <f t="shared" si="8"/>
        <v>2</v>
      </c>
    </row>
    <row r="584" spans="1:6" ht="45" x14ac:dyDescent="0.25">
      <c r="A584" s="21" t="s">
        <v>1896</v>
      </c>
      <c r="B584" s="21" t="s">
        <v>1897</v>
      </c>
      <c r="C584" s="21">
        <v>18</v>
      </c>
      <c r="D584" s="21" t="s">
        <v>34</v>
      </c>
      <c r="E584" s="21">
        <v>492</v>
      </c>
      <c r="F584" s="21">
        <f t="shared" si="8"/>
        <v>8856</v>
      </c>
    </row>
    <row r="585" spans="1:6" ht="45" x14ac:dyDescent="0.25">
      <c r="A585" s="21" t="s">
        <v>1898</v>
      </c>
      <c r="B585" s="21" t="s">
        <v>1899</v>
      </c>
      <c r="C585" s="21">
        <v>2</v>
      </c>
      <c r="D585" s="21" t="s">
        <v>34</v>
      </c>
      <c r="E585" s="21">
        <v>255</v>
      </c>
      <c r="F585" s="21">
        <f t="shared" si="8"/>
        <v>510</v>
      </c>
    </row>
    <row r="586" spans="1:6" ht="45" x14ac:dyDescent="0.25">
      <c r="A586" s="21" t="s">
        <v>1900</v>
      </c>
      <c r="B586" s="21" t="s">
        <v>1901</v>
      </c>
      <c r="C586" s="21">
        <v>12</v>
      </c>
      <c r="D586" s="21" t="s">
        <v>34</v>
      </c>
      <c r="E586" s="21">
        <v>450</v>
      </c>
      <c r="F586" s="21">
        <f t="shared" si="8"/>
        <v>5400</v>
      </c>
    </row>
    <row r="587" spans="1:6" ht="30" x14ac:dyDescent="0.25">
      <c r="A587" s="21" t="s">
        <v>1902</v>
      </c>
      <c r="B587" s="21" t="s">
        <v>1903</v>
      </c>
      <c r="C587" s="21">
        <v>18</v>
      </c>
      <c r="D587" s="21" t="s">
        <v>34</v>
      </c>
      <c r="E587" s="21">
        <v>250</v>
      </c>
      <c r="F587" s="21">
        <f t="shared" si="8"/>
        <v>4500</v>
      </c>
    </row>
    <row r="588" spans="1:6" ht="30" x14ac:dyDescent="0.25">
      <c r="A588" s="21" t="s">
        <v>1904</v>
      </c>
      <c r="B588" s="21" t="s">
        <v>1905</v>
      </c>
      <c r="C588" s="21">
        <v>7</v>
      </c>
      <c r="D588" s="21" t="s">
        <v>34</v>
      </c>
      <c r="E588" s="21">
        <v>470</v>
      </c>
      <c r="F588" s="21">
        <f t="shared" si="8"/>
        <v>3290</v>
      </c>
    </row>
    <row r="589" spans="1:6" ht="45" x14ac:dyDescent="0.25">
      <c r="A589" s="21" t="s">
        <v>1906</v>
      </c>
      <c r="B589" s="21" t="s">
        <v>1907</v>
      </c>
      <c r="C589" s="21">
        <v>7</v>
      </c>
      <c r="D589" s="21" t="s">
        <v>34</v>
      </c>
      <c r="E589" s="21">
        <v>155</v>
      </c>
      <c r="F589" s="21">
        <f t="shared" si="8"/>
        <v>1085</v>
      </c>
    </row>
    <row r="590" spans="1:6" ht="45" x14ac:dyDescent="0.25">
      <c r="A590" s="21" t="s">
        <v>2021</v>
      </c>
      <c r="B590" s="21" t="s">
        <v>2022</v>
      </c>
      <c r="C590" s="21">
        <v>180</v>
      </c>
      <c r="D590" s="21" t="s">
        <v>34</v>
      </c>
      <c r="E590" s="21">
        <v>1676.44</v>
      </c>
      <c r="F590" s="21">
        <f t="shared" si="8"/>
        <v>301759.2</v>
      </c>
    </row>
    <row r="591" spans="1:6" ht="30" x14ac:dyDescent="0.25">
      <c r="A591" s="21" t="s">
        <v>1908</v>
      </c>
      <c r="B591" s="21" t="s">
        <v>1909</v>
      </c>
      <c r="C591" s="21">
        <v>3</v>
      </c>
      <c r="D591" s="21" t="s">
        <v>34</v>
      </c>
      <c r="E591" s="21">
        <v>677.02499999999998</v>
      </c>
      <c r="F591" s="21">
        <f t="shared" si="8"/>
        <v>2031.0749999999998</v>
      </c>
    </row>
    <row r="592" spans="1:6" ht="30" x14ac:dyDescent="0.25">
      <c r="A592" s="21" t="s">
        <v>2023</v>
      </c>
      <c r="B592" s="21" t="s">
        <v>2024</v>
      </c>
      <c r="C592" s="21">
        <v>42</v>
      </c>
      <c r="D592" s="21" t="s">
        <v>34</v>
      </c>
      <c r="E592" s="21">
        <v>3052.14</v>
      </c>
      <c r="F592" s="21">
        <f t="shared" si="8"/>
        <v>128189.87999999999</v>
      </c>
    </row>
    <row r="593" spans="1:6" ht="30" x14ac:dyDescent="0.25">
      <c r="A593" s="21" t="s">
        <v>1912</v>
      </c>
      <c r="B593" s="21" t="s">
        <v>1913</v>
      </c>
      <c r="C593" s="21">
        <v>13</v>
      </c>
      <c r="D593" s="21" t="s">
        <v>34</v>
      </c>
      <c r="E593" s="21">
        <v>1</v>
      </c>
      <c r="F593" s="21">
        <f t="shared" si="8"/>
        <v>13</v>
      </c>
    </row>
    <row r="594" spans="1:6" ht="30" x14ac:dyDescent="0.25">
      <c r="A594" s="21" t="s">
        <v>1914</v>
      </c>
      <c r="B594" s="21" t="s">
        <v>1915</v>
      </c>
      <c r="C594" s="21">
        <v>1</v>
      </c>
      <c r="D594" s="21" t="s">
        <v>34</v>
      </c>
      <c r="E594" s="21">
        <v>35590.050799999997</v>
      </c>
      <c r="F594" s="21">
        <f t="shared" si="8"/>
        <v>35590.050799999997</v>
      </c>
    </row>
    <row r="595" spans="1:6" ht="30" x14ac:dyDescent="0.25">
      <c r="A595" s="21" t="s">
        <v>1916</v>
      </c>
      <c r="B595" s="21" t="s">
        <v>1917</v>
      </c>
      <c r="C595" s="21">
        <v>1</v>
      </c>
      <c r="D595" s="21" t="s">
        <v>34</v>
      </c>
      <c r="E595" s="21">
        <v>18629.84</v>
      </c>
      <c r="F595" s="21">
        <f t="shared" si="8"/>
        <v>18629.84</v>
      </c>
    </row>
    <row r="596" spans="1:6" ht="30" x14ac:dyDescent="0.25">
      <c r="A596" s="21"/>
      <c r="B596" s="21" t="s">
        <v>1920</v>
      </c>
      <c r="C596" s="21">
        <v>6</v>
      </c>
      <c r="D596" s="21" t="s">
        <v>34</v>
      </c>
      <c r="E596" s="21">
        <v>1</v>
      </c>
      <c r="F596" s="21">
        <f t="shared" si="8"/>
        <v>6</v>
      </c>
    </row>
    <row r="597" spans="1:6" ht="30" x14ac:dyDescent="0.25">
      <c r="A597" s="21"/>
      <c r="B597" s="21" t="s">
        <v>1921</v>
      </c>
      <c r="C597" s="21">
        <v>10</v>
      </c>
      <c r="D597" s="21" t="s">
        <v>34</v>
      </c>
      <c r="E597" s="21">
        <v>1</v>
      </c>
      <c r="F597" s="21">
        <f t="shared" si="8"/>
        <v>10</v>
      </c>
    </row>
    <row r="598" spans="1:6" ht="30" x14ac:dyDescent="0.25">
      <c r="A598" s="21" t="s">
        <v>1922</v>
      </c>
      <c r="B598" s="21" t="s">
        <v>1923</v>
      </c>
      <c r="C598" s="21">
        <v>70</v>
      </c>
      <c r="D598" s="21" t="s">
        <v>127</v>
      </c>
      <c r="E598" s="21">
        <v>45</v>
      </c>
      <c r="F598" s="21">
        <f t="shared" si="8"/>
        <v>3150</v>
      </c>
    </row>
    <row r="599" spans="1:6" ht="45" x14ac:dyDescent="0.25">
      <c r="A599" s="21" t="s">
        <v>1924</v>
      </c>
      <c r="B599" s="21" t="s">
        <v>1925</v>
      </c>
      <c r="C599" s="21">
        <v>288</v>
      </c>
      <c r="D599" s="21" t="s">
        <v>34</v>
      </c>
      <c r="E599" s="21">
        <v>141</v>
      </c>
      <c r="F599" s="21">
        <f t="shared" si="8"/>
        <v>40608</v>
      </c>
    </row>
    <row r="600" spans="1:6" ht="45" x14ac:dyDescent="0.25">
      <c r="A600" s="21"/>
      <c r="B600" s="21" t="s">
        <v>1926</v>
      </c>
      <c r="C600" s="21">
        <v>240</v>
      </c>
      <c r="D600" s="21" t="s">
        <v>34</v>
      </c>
      <c r="E600" s="21">
        <v>1</v>
      </c>
      <c r="F600" s="21">
        <f t="shared" si="8"/>
        <v>240</v>
      </c>
    </row>
    <row r="601" spans="1:6" ht="30" x14ac:dyDescent="0.25">
      <c r="A601" s="21" t="s">
        <v>1927</v>
      </c>
      <c r="B601" s="21" t="s">
        <v>1928</v>
      </c>
      <c r="C601" s="21">
        <v>50</v>
      </c>
      <c r="D601" s="21" t="s">
        <v>34</v>
      </c>
      <c r="E601" s="21">
        <v>1</v>
      </c>
      <c r="F601" s="21">
        <f t="shared" ref="F601:F618" si="9">C601*E601</f>
        <v>50</v>
      </c>
    </row>
    <row r="602" spans="1:6" ht="30" x14ac:dyDescent="0.25">
      <c r="A602" s="21" t="s">
        <v>1929</v>
      </c>
      <c r="B602" s="21" t="s">
        <v>1930</v>
      </c>
      <c r="C602" s="21">
        <v>1</v>
      </c>
      <c r="D602" s="21" t="s">
        <v>34</v>
      </c>
      <c r="E602" s="21">
        <v>2773</v>
      </c>
      <c r="F602" s="21">
        <f t="shared" si="9"/>
        <v>2773</v>
      </c>
    </row>
    <row r="603" spans="1:6" ht="30" x14ac:dyDescent="0.25">
      <c r="A603" s="21" t="s">
        <v>1931</v>
      </c>
      <c r="B603" s="21" t="s">
        <v>1932</v>
      </c>
      <c r="C603" s="21">
        <v>50</v>
      </c>
      <c r="D603" s="21" t="s">
        <v>34</v>
      </c>
      <c r="E603" s="21">
        <v>82.6</v>
      </c>
      <c r="F603" s="21">
        <f t="shared" si="9"/>
        <v>4130</v>
      </c>
    </row>
    <row r="604" spans="1:6" ht="30" x14ac:dyDescent="0.25">
      <c r="A604" s="21" t="s">
        <v>1933</v>
      </c>
      <c r="B604" s="21" t="s">
        <v>1934</v>
      </c>
      <c r="C604" s="21">
        <v>30</v>
      </c>
      <c r="D604" s="21" t="s">
        <v>34</v>
      </c>
      <c r="E604" s="21">
        <v>82.6</v>
      </c>
      <c r="F604" s="21">
        <f t="shared" si="9"/>
        <v>2478</v>
      </c>
    </row>
    <row r="605" spans="1:6" ht="30" x14ac:dyDescent="0.25">
      <c r="A605" s="21" t="s">
        <v>2025</v>
      </c>
      <c r="B605" s="21" t="s">
        <v>2026</v>
      </c>
      <c r="C605" s="21">
        <v>10</v>
      </c>
      <c r="D605" s="21" t="s">
        <v>34</v>
      </c>
      <c r="E605" s="21">
        <v>3634.16</v>
      </c>
      <c r="F605" s="21">
        <f t="shared" si="9"/>
        <v>36341.599999999999</v>
      </c>
    </row>
    <row r="606" spans="1:6" ht="30" x14ac:dyDescent="0.25">
      <c r="A606" s="21" t="s">
        <v>1935</v>
      </c>
      <c r="B606" s="21" t="s">
        <v>1936</v>
      </c>
      <c r="C606" s="21">
        <v>10</v>
      </c>
      <c r="D606" s="21" t="s">
        <v>327</v>
      </c>
      <c r="E606" s="21">
        <v>584.1</v>
      </c>
      <c r="F606" s="21">
        <f t="shared" si="9"/>
        <v>5841</v>
      </c>
    </row>
    <row r="607" spans="1:6" ht="30" x14ac:dyDescent="0.25">
      <c r="A607" s="21" t="s">
        <v>1937</v>
      </c>
      <c r="B607" s="21" t="s">
        <v>1938</v>
      </c>
      <c r="C607" s="21">
        <v>3</v>
      </c>
      <c r="D607" s="21" t="s">
        <v>34</v>
      </c>
      <c r="E607" s="21">
        <v>1154.2524000000001</v>
      </c>
      <c r="F607" s="21">
        <f t="shared" si="9"/>
        <v>3462.7572</v>
      </c>
    </row>
    <row r="608" spans="1:6" ht="45" x14ac:dyDescent="0.25">
      <c r="A608" s="21" t="s">
        <v>1939</v>
      </c>
      <c r="B608" s="21" t="s">
        <v>1940</v>
      </c>
      <c r="C608" s="21">
        <v>3</v>
      </c>
      <c r="D608" s="21" t="s">
        <v>34</v>
      </c>
      <c r="E608" s="21">
        <v>310</v>
      </c>
      <c r="F608" s="21">
        <f t="shared" si="9"/>
        <v>930</v>
      </c>
    </row>
    <row r="609" spans="1:6" ht="30" x14ac:dyDescent="0.25">
      <c r="A609" s="21" t="s">
        <v>1941</v>
      </c>
      <c r="B609" s="21" t="s">
        <v>1942</v>
      </c>
      <c r="C609" s="21">
        <v>33</v>
      </c>
      <c r="D609" s="21" t="s">
        <v>34</v>
      </c>
      <c r="E609" s="21">
        <v>383.5</v>
      </c>
      <c r="F609" s="21">
        <f t="shared" si="9"/>
        <v>12655.5</v>
      </c>
    </row>
    <row r="610" spans="1:6" ht="30" x14ac:dyDescent="0.25">
      <c r="A610" s="21" t="s">
        <v>1943</v>
      </c>
      <c r="B610" s="21" t="s">
        <v>1944</v>
      </c>
      <c r="C610" s="21">
        <v>16</v>
      </c>
      <c r="D610" s="21" t="s">
        <v>34</v>
      </c>
      <c r="E610" s="21">
        <v>383.5</v>
      </c>
      <c r="F610" s="21">
        <f t="shared" si="9"/>
        <v>6136</v>
      </c>
    </row>
    <row r="611" spans="1:6" ht="45" x14ac:dyDescent="0.25">
      <c r="A611" s="21" t="s">
        <v>1945</v>
      </c>
      <c r="B611" s="21" t="s">
        <v>1946</v>
      </c>
      <c r="C611" s="21">
        <v>13</v>
      </c>
      <c r="D611" s="21" t="s">
        <v>34</v>
      </c>
      <c r="E611" s="21">
        <v>357.54</v>
      </c>
      <c r="F611" s="21">
        <f t="shared" si="9"/>
        <v>4648.0200000000004</v>
      </c>
    </row>
    <row r="612" spans="1:6" ht="75" x14ac:dyDescent="0.25">
      <c r="A612" s="21" t="s">
        <v>1947</v>
      </c>
      <c r="B612" s="21" t="s">
        <v>1948</v>
      </c>
      <c r="C612" s="21">
        <v>3</v>
      </c>
      <c r="D612" s="21" t="s">
        <v>34</v>
      </c>
      <c r="E612" s="21">
        <v>24190</v>
      </c>
      <c r="F612" s="21">
        <f t="shared" si="9"/>
        <v>72570</v>
      </c>
    </row>
    <row r="613" spans="1:6" ht="30" x14ac:dyDescent="0.25">
      <c r="A613" s="21" t="s">
        <v>1949</v>
      </c>
      <c r="B613" s="21" t="s">
        <v>1950</v>
      </c>
      <c r="C613" s="21">
        <v>7</v>
      </c>
      <c r="D613" s="21" t="s">
        <v>34</v>
      </c>
      <c r="E613" s="21">
        <v>328.88959999999997</v>
      </c>
      <c r="F613" s="21">
        <f t="shared" si="9"/>
        <v>2302.2271999999998</v>
      </c>
    </row>
    <row r="614" spans="1:6" ht="30" x14ac:dyDescent="0.25">
      <c r="A614" s="21" t="s">
        <v>1975</v>
      </c>
      <c r="B614" s="21" t="s">
        <v>1976</v>
      </c>
      <c r="C614" s="21">
        <v>10</v>
      </c>
      <c r="D614" s="21" t="s">
        <v>34</v>
      </c>
      <c r="E614" s="21">
        <v>37.5</v>
      </c>
      <c r="F614" s="21">
        <f t="shared" si="9"/>
        <v>375</v>
      </c>
    </row>
    <row r="615" spans="1:6" ht="30" x14ac:dyDescent="0.25">
      <c r="A615" s="21" t="s">
        <v>2027</v>
      </c>
      <c r="B615" s="21" t="s">
        <v>2028</v>
      </c>
      <c r="C615" s="21">
        <v>580</v>
      </c>
      <c r="D615" s="21" t="s">
        <v>34</v>
      </c>
      <c r="E615" s="21">
        <v>77.97</v>
      </c>
      <c r="F615" s="21">
        <f t="shared" si="9"/>
        <v>45222.6</v>
      </c>
    </row>
    <row r="616" spans="1:6" ht="30" x14ac:dyDescent="0.25">
      <c r="A616" s="21" t="s">
        <v>2029</v>
      </c>
      <c r="B616" s="21" t="s">
        <v>2030</v>
      </c>
      <c r="C616" s="21">
        <v>900</v>
      </c>
      <c r="D616" s="21" t="s">
        <v>34</v>
      </c>
      <c r="E616" s="21">
        <v>58.48</v>
      </c>
      <c r="F616" s="21">
        <f t="shared" si="9"/>
        <v>52632</v>
      </c>
    </row>
    <row r="617" spans="1:6" ht="30" x14ac:dyDescent="0.25">
      <c r="A617" s="21" t="s">
        <v>2031</v>
      </c>
      <c r="B617" s="21" t="s">
        <v>2032</v>
      </c>
      <c r="C617" s="21">
        <v>28</v>
      </c>
      <c r="D617" s="21" t="s">
        <v>34</v>
      </c>
      <c r="E617" s="21">
        <v>1652.77</v>
      </c>
      <c r="F617" s="21">
        <f t="shared" si="9"/>
        <v>46277.56</v>
      </c>
    </row>
    <row r="618" spans="1:6" ht="30" x14ac:dyDescent="0.25">
      <c r="A618" s="21" t="s">
        <v>1952</v>
      </c>
      <c r="B618" s="21" t="s">
        <v>1953</v>
      </c>
      <c r="C618" s="21">
        <v>3</v>
      </c>
      <c r="D618" s="21" t="s">
        <v>34</v>
      </c>
      <c r="E618" s="21">
        <v>572.29999999999995</v>
      </c>
      <c r="F618" s="21">
        <f t="shared" si="9"/>
        <v>1716.8999999999999</v>
      </c>
    </row>
    <row r="619" spans="1:6" x14ac:dyDescent="0.25">
      <c r="F619" s="22">
        <f>SUM(F409:F618)</f>
        <v>18224313.435800001</v>
      </c>
    </row>
    <row r="621" spans="1:6" x14ac:dyDescent="0.25">
      <c r="A621" s="2" t="s">
        <v>2140</v>
      </c>
      <c r="B621" s="58">
        <v>44842</v>
      </c>
      <c r="C621" s="2" t="s">
        <v>2141</v>
      </c>
    </row>
  </sheetData>
  <customSheetViews>
    <customSheetView guid="{9F631BAD-A2BA-4E1A-BC1A-5D15FE911CF9}" showPageBreaks="1" view="pageLayout" topLeftCell="A439">
      <selection activeCell="F627" sqref="F627"/>
      <pageMargins left="0.7" right="0.7" top="0.75" bottom="0.75" header="0.3" footer="0.3"/>
      <pageSetup paperSize="9" orientation="portrait" horizontalDpi="4294967295" verticalDpi="4294967295" r:id="rId1"/>
    </customSheetView>
  </customSheetViews>
  <mergeCells count="15">
    <mergeCell ref="A405:F405"/>
    <mergeCell ref="A406:F406"/>
    <mergeCell ref="A407:F407"/>
    <mergeCell ref="A207:F207"/>
    <mergeCell ref="A208:F208"/>
    <mergeCell ref="A209:F209"/>
    <mergeCell ref="A210:F210"/>
    <mergeCell ref="A403:F403"/>
    <mergeCell ref="A404:F404"/>
    <mergeCell ref="A2:F2"/>
    <mergeCell ref="A3:F3"/>
    <mergeCell ref="A4:F4"/>
    <mergeCell ref="A5:F5"/>
    <mergeCell ref="A6:F6"/>
    <mergeCell ref="A206:F206"/>
  </mergeCell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8"/>
  <sheetViews>
    <sheetView tabSelected="1" view="pageLayout" topLeftCell="A10" zoomScaleNormal="100" workbookViewId="0">
      <selection activeCell="A96" sqref="A96:F96"/>
    </sheetView>
  </sheetViews>
  <sheetFormatPr baseColWidth="10" defaultRowHeight="15" x14ac:dyDescent="0.25"/>
  <cols>
    <col min="1" max="1" width="11.42578125" style="2"/>
    <col min="2" max="2" width="17.85546875" style="2" customWidth="1"/>
    <col min="3" max="5" width="11.42578125" style="2"/>
    <col min="6" max="6" width="16.140625" style="2" bestFit="1" customWidth="1"/>
  </cols>
  <sheetData>
    <row r="2" spans="1:6" ht="15.75" x14ac:dyDescent="0.25">
      <c r="A2" s="17" t="s">
        <v>24</v>
      </c>
      <c r="B2" s="17"/>
      <c r="C2" s="17"/>
      <c r="D2" s="17"/>
      <c r="E2" s="17"/>
      <c r="F2" s="17"/>
    </row>
    <row r="3" spans="1:6" ht="15.75" x14ac:dyDescent="0.25">
      <c r="A3" s="17" t="s">
        <v>1</v>
      </c>
      <c r="B3" s="17"/>
      <c r="C3" s="17"/>
      <c r="D3" s="17"/>
      <c r="E3" s="17"/>
      <c r="F3" s="17"/>
    </row>
    <row r="4" spans="1:6" ht="15.75" x14ac:dyDescent="0.25">
      <c r="A4" s="17" t="s">
        <v>25</v>
      </c>
      <c r="B4" s="17"/>
      <c r="C4" s="17"/>
      <c r="D4" s="17"/>
      <c r="E4" s="17"/>
      <c r="F4" s="17"/>
    </row>
    <row r="5" spans="1:6" ht="21" x14ac:dyDescent="0.35">
      <c r="A5" s="49" t="s">
        <v>4</v>
      </c>
      <c r="B5" s="49"/>
      <c r="C5" s="49"/>
      <c r="D5" s="49"/>
      <c r="E5" s="49"/>
      <c r="F5" s="49"/>
    </row>
    <row r="6" spans="1:6" ht="15.75" x14ac:dyDescent="0.25">
      <c r="A6" s="19" t="s">
        <v>2033</v>
      </c>
      <c r="B6" s="19"/>
      <c r="C6" s="19"/>
      <c r="D6" s="19"/>
      <c r="E6" s="19"/>
      <c r="F6" s="19"/>
    </row>
    <row r="7" spans="1:6" ht="26.25" x14ac:dyDescent="0.25">
      <c r="A7" s="20" t="s">
        <v>27</v>
      </c>
      <c r="B7" s="20" t="s">
        <v>28</v>
      </c>
      <c r="C7" s="20" t="s">
        <v>29</v>
      </c>
      <c r="D7" s="20" t="s">
        <v>30</v>
      </c>
      <c r="E7" s="20" t="s">
        <v>31</v>
      </c>
      <c r="F7" s="20" t="s">
        <v>8</v>
      </c>
    </row>
    <row r="8" spans="1:6" ht="30" x14ac:dyDescent="0.25">
      <c r="A8" s="21" t="s">
        <v>2034</v>
      </c>
      <c r="B8" s="21" t="s">
        <v>2035</v>
      </c>
      <c r="C8" s="21">
        <v>14</v>
      </c>
      <c r="D8" s="21" t="s">
        <v>34</v>
      </c>
      <c r="E8" s="21">
        <v>3292.2</v>
      </c>
      <c r="F8" s="21">
        <f>C8*E8</f>
        <v>46090.799999999996</v>
      </c>
    </row>
    <row r="9" spans="1:6" ht="45" x14ac:dyDescent="0.25">
      <c r="A9" s="21" t="s">
        <v>2036</v>
      </c>
      <c r="B9" s="21" t="s">
        <v>2037</v>
      </c>
      <c r="C9" s="21">
        <v>2</v>
      </c>
      <c r="D9" s="21" t="s">
        <v>34</v>
      </c>
      <c r="E9" s="21">
        <v>1</v>
      </c>
      <c r="F9" s="21">
        <f t="shared" ref="F9:F39" si="0">C9*E9</f>
        <v>2</v>
      </c>
    </row>
    <row r="10" spans="1:6" ht="30" x14ac:dyDescent="0.25">
      <c r="A10" s="21" t="s">
        <v>2038</v>
      </c>
      <c r="B10" s="21" t="s">
        <v>2039</v>
      </c>
      <c r="C10" s="21">
        <v>1</v>
      </c>
      <c r="D10" s="21" t="s">
        <v>34</v>
      </c>
      <c r="E10" s="21">
        <v>3965.0005999999998</v>
      </c>
      <c r="F10" s="21">
        <f t="shared" si="0"/>
        <v>3965.0005999999998</v>
      </c>
    </row>
    <row r="11" spans="1:6" ht="45" x14ac:dyDescent="0.25">
      <c r="A11" s="21" t="s">
        <v>2040</v>
      </c>
      <c r="B11" s="21" t="s">
        <v>2041</v>
      </c>
      <c r="C11" s="21">
        <v>8</v>
      </c>
      <c r="D11" s="21" t="s">
        <v>34</v>
      </c>
      <c r="E11" s="21">
        <v>1</v>
      </c>
      <c r="F11" s="21">
        <f t="shared" si="0"/>
        <v>8</v>
      </c>
    </row>
    <row r="12" spans="1:6" ht="30" x14ac:dyDescent="0.25">
      <c r="A12" s="21" t="s">
        <v>2042</v>
      </c>
      <c r="B12" s="21" t="s">
        <v>2043</v>
      </c>
      <c r="C12" s="21">
        <v>12</v>
      </c>
      <c r="D12" s="21" t="s">
        <v>34</v>
      </c>
      <c r="E12" s="21">
        <v>2900.0034000000001</v>
      </c>
      <c r="F12" s="21">
        <f t="shared" si="0"/>
        <v>34800.040800000002</v>
      </c>
    </row>
    <row r="13" spans="1:6" ht="30" x14ac:dyDescent="0.25">
      <c r="A13" s="21" t="s">
        <v>2044</v>
      </c>
      <c r="B13" s="21" t="s">
        <v>2045</v>
      </c>
      <c r="C13" s="21">
        <v>45</v>
      </c>
      <c r="D13" s="21" t="s">
        <v>34</v>
      </c>
      <c r="E13" s="21">
        <v>6900.0028000000002</v>
      </c>
      <c r="F13" s="21">
        <f t="shared" si="0"/>
        <v>310500.12599999999</v>
      </c>
    </row>
    <row r="14" spans="1:6" ht="30" x14ac:dyDescent="0.25">
      <c r="A14" s="21" t="s">
        <v>2046</v>
      </c>
      <c r="B14" s="21" t="s">
        <v>2047</v>
      </c>
      <c r="C14" s="21">
        <v>39</v>
      </c>
      <c r="D14" s="21" t="s">
        <v>34</v>
      </c>
      <c r="E14" s="21">
        <v>7600.0024000000003</v>
      </c>
      <c r="F14" s="21">
        <f t="shared" si="0"/>
        <v>296400.09360000002</v>
      </c>
    </row>
    <row r="15" spans="1:6" ht="30" x14ac:dyDescent="0.25">
      <c r="A15" s="21" t="s">
        <v>2048</v>
      </c>
      <c r="B15" s="21" t="s">
        <v>2049</v>
      </c>
      <c r="C15" s="21">
        <v>19</v>
      </c>
      <c r="D15" s="21" t="s">
        <v>34</v>
      </c>
      <c r="E15" s="21">
        <v>6900.0028000000002</v>
      </c>
      <c r="F15" s="21">
        <f t="shared" si="0"/>
        <v>131100.05319999999</v>
      </c>
    </row>
    <row r="16" spans="1:6" ht="30" x14ac:dyDescent="0.25">
      <c r="A16" s="21" t="s">
        <v>2050</v>
      </c>
      <c r="B16" s="21" t="s">
        <v>2051</v>
      </c>
      <c r="C16" s="21">
        <v>1</v>
      </c>
      <c r="D16" s="21" t="s">
        <v>34</v>
      </c>
      <c r="E16" s="21">
        <v>1</v>
      </c>
      <c r="F16" s="21">
        <f t="shared" si="0"/>
        <v>1</v>
      </c>
    </row>
    <row r="17" spans="1:6" ht="30" x14ac:dyDescent="0.25">
      <c r="A17" s="21" t="s">
        <v>2052</v>
      </c>
      <c r="B17" s="21" t="s">
        <v>2053</v>
      </c>
      <c r="C17" s="21">
        <v>2</v>
      </c>
      <c r="D17" s="21" t="s">
        <v>34</v>
      </c>
      <c r="E17" s="21">
        <v>1</v>
      </c>
      <c r="F17" s="21">
        <f t="shared" si="0"/>
        <v>2</v>
      </c>
    </row>
    <row r="18" spans="1:6" ht="30" x14ac:dyDescent="0.25">
      <c r="A18" s="21"/>
      <c r="B18" s="21" t="s">
        <v>2054</v>
      </c>
      <c r="C18" s="21">
        <v>26</v>
      </c>
      <c r="D18" s="21" t="s">
        <v>34</v>
      </c>
      <c r="E18" s="21">
        <v>19116</v>
      </c>
      <c r="F18" s="21">
        <f t="shared" si="0"/>
        <v>497016</v>
      </c>
    </row>
    <row r="19" spans="1:6" ht="30" x14ac:dyDescent="0.25">
      <c r="A19" s="21" t="s">
        <v>2055</v>
      </c>
      <c r="B19" s="21" t="s">
        <v>2056</v>
      </c>
      <c r="C19" s="21">
        <v>4</v>
      </c>
      <c r="D19" s="21" t="s">
        <v>34</v>
      </c>
      <c r="E19" s="21">
        <v>6737.9888000000001</v>
      </c>
      <c r="F19" s="21">
        <f t="shared" si="0"/>
        <v>26951.9552</v>
      </c>
    </row>
    <row r="20" spans="1:6" ht="30" x14ac:dyDescent="0.25">
      <c r="A20" s="21" t="s">
        <v>2057</v>
      </c>
      <c r="B20" s="21" t="s">
        <v>2058</v>
      </c>
      <c r="C20" s="21">
        <v>6</v>
      </c>
      <c r="D20" s="21" t="s">
        <v>34</v>
      </c>
      <c r="E20" s="21">
        <v>12921</v>
      </c>
      <c r="F20" s="21">
        <f t="shared" si="0"/>
        <v>77526</v>
      </c>
    </row>
    <row r="21" spans="1:6" ht="30" x14ac:dyDescent="0.25">
      <c r="A21" s="21" t="s">
        <v>2059</v>
      </c>
      <c r="B21" s="21" t="s">
        <v>2060</v>
      </c>
      <c r="C21" s="21">
        <v>69</v>
      </c>
      <c r="D21" s="21" t="s">
        <v>34</v>
      </c>
      <c r="E21" s="21">
        <v>1991.1320000000001</v>
      </c>
      <c r="F21" s="21">
        <f t="shared" si="0"/>
        <v>137388.10800000001</v>
      </c>
    </row>
    <row r="22" spans="1:6" ht="30" x14ac:dyDescent="0.25">
      <c r="A22" s="21" t="s">
        <v>2061</v>
      </c>
      <c r="B22" s="21" t="s">
        <v>2062</v>
      </c>
      <c r="C22" s="21">
        <v>3</v>
      </c>
      <c r="D22" s="21" t="s">
        <v>34</v>
      </c>
      <c r="E22" s="21">
        <v>5634</v>
      </c>
      <c r="F22" s="21">
        <f t="shared" si="0"/>
        <v>16902</v>
      </c>
    </row>
    <row r="23" spans="1:6" ht="30" x14ac:dyDescent="0.25">
      <c r="A23" s="21" t="s">
        <v>2063</v>
      </c>
      <c r="B23" s="21" t="s">
        <v>2064</v>
      </c>
      <c r="C23" s="21">
        <v>213</v>
      </c>
      <c r="D23" s="21" t="s">
        <v>34</v>
      </c>
      <c r="E23" s="21">
        <v>828.36</v>
      </c>
      <c r="F23" s="21">
        <f t="shared" si="0"/>
        <v>176440.68</v>
      </c>
    </row>
    <row r="24" spans="1:6" ht="45" x14ac:dyDescent="0.25">
      <c r="A24" s="21" t="s">
        <v>2065</v>
      </c>
      <c r="B24" s="21" t="s">
        <v>2066</v>
      </c>
      <c r="C24" s="21">
        <v>1</v>
      </c>
      <c r="D24" s="21" t="s">
        <v>34</v>
      </c>
      <c r="E24" s="21">
        <v>1</v>
      </c>
      <c r="F24" s="21">
        <f t="shared" si="0"/>
        <v>1</v>
      </c>
    </row>
    <row r="25" spans="1:6" ht="45" x14ac:dyDescent="0.25">
      <c r="A25" s="21" t="s">
        <v>2067</v>
      </c>
      <c r="B25" s="21" t="s">
        <v>2068</v>
      </c>
      <c r="C25" s="21">
        <v>3</v>
      </c>
      <c r="D25" s="21" t="s">
        <v>34</v>
      </c>
      <c r="E25" s="21">
        <v>1</v>
      </c>
      <c r="F25" s="21">
        <f t="shared" si="0"/>
        <v>3</v>
      </c>
    </row>
    <row r="26" spans="1:6" ht="30" x14ac:dyDescent="0.25">
      <c r="A26" s="21" t="s">
        <v>2069</v>
      </c>
      <c r="B26" s="21" t="s">
        <v>2070</v>
      </c>
      <c r="C26" s="21">
        <v>1</v>
      </c>
      <c r="D26" s="21" t="s">
        <v>34</v>
      </c>
      <c r="E26" s="21">
        <v>47200</v>
      </c>
      <c r="F26" s="21">
        <f t="shared" si="0"/>
        <v>47200</v>
      </c>
    </row>
    <row r="27" spans="1:6" ht="30" x14ac:dyDescent="0.25">
      <c r="A27" s="21" t="s">
        <v>2071</v>
      </c>
      <c r="B27" s="21" t="s">
        <v>2072</v>
      </c>
      <c r="C27" s="21">
        <v>11</v>
      </c>
      <c r="D27" s="21" t="s">
        <v>34</v>
      </c>
      <c r="E27" s="21">
        <v>6407.4</v>
      </c>
      <c r="F27" s="21">
        <f t="shared" si="0"/>
        <v>70481.399999999994</v>
      </c>
    </row>
    <row r="28" spans="1:6" ht="30" x14ac:dyDescent="0.25">
      <c r="A28" s="21" t="s">
        <v>2073</v>
      </c>
      <c r="B28" s="21" t="s">
        <v>2074</v>
      </c>
      <c r="C28" s="21">
        <v>2</v>
      </c>
      <c r="D28" s="21" t="s">
        <v>34</v>
      </c>
      <c r="E28" s="21">
        <v>1</v>
      </c>
      <c r="F28" s="21">
        <f t="shared" si="0"/>
        <v>2</v>
      </c>
    </row>
    <row r="29" spans="1:6" ht="30" x14ac:dyDescent="0.25">
      <c r="A29" s="21" t="s">
        <v>2075</v>
      </c>
      <c r="B29" s="21" t="s">
        <v>2076</v>
      </c>
      <c r="C29" s="21">
        <v>3</v>
      </c>
      <c r="D29" s="21" t="s">
        <v>34</v>
      </c>
      <c r="E29" s="21">
        <v>1</v>
      </c>
      <c r="F29" s="21">
        <f t="shared" si="0"/>
        <v>3</v>
      </c>
    </row>
    <row r="30" spans="1:6" ht="30" x14ac:dyDescent="0.25">
      <c r="A30" s="21" t="s">
        <v>2077</v>
      </c>
      <c r="B30" s="21" t="s">
        <v>2078</v>
      </c>
      <c r="C30" s="21">
        <v>1</v>
      </c>
      <c r="D30" s="21" t="s">
        <v>34</v>
      </c>
      <c r="E30" s="21">
        <v>251.5052</v>
      </c>
      <c r="F30" s="21">
        <f t="shared" si="0"/>
        <v>251.5052</v>
      </c>
    </row>
    <row r="31" spans="1:6" ht="30" x14ac:dyDescent="0.25">
      <c r="A31" s="21" t="s">
        <v>2079</v>
      </c>
      <c r="B31" s="21" t="s">
        <v>2080</v>
      </c>
      <c r="C31" s="21">
        <v>1</v>
      </c>
      <c r="D31" s="21" t="s">
        <v>34</v>
      </c>
      <c r="E31" s="21">
        <v>8746.6556</v>
      </c>
      <c r="F31" s="21">
        <f t="shared" si="0"/>
        <v>8746.6556</v>
      </c>
    </row>
    <row r="32" spans="1:6" ht="30" x14ac:dyDescent="0.25">
      <c r="A32" s="21" t="s">
        <v>2081</v>
      </c>
      <c r="B32" s="21" t="s">
        <v>2082</v>
      </c>
      <c r="C32" s="21">
        <v>1</v>
      </c>
      <c r="D32" s="21" t="s">
        <v>34</v>
      </c>
      <c r="E32" s="21">
        <v>2231.5569999999998</v>
      </c>
      <c r="F32" s="21">
        <f t="shared" si="0"/>
        <v>2231.5569999999998</v>
      </c>
    </row>
    <row r="33" spans="1:6" ht="30" x14ac:dyDescent="0.25">
      <c r="A33" s="21" t="s">
        <v>2083</v>
      </c>
      <c r="B33" s="21" t="s">
        <v>2084</v>
      </c>
      <c r="C33" s="21">
        <v>42</v>
      </c>
      <c r="D33" s="21" t="s">
        <v>34</v>
      </c>
      <c r="E33" s="21">
        <v>1</v>
      </c>
      <c r="F33" s="21">
        <f t="shared" si="0"/>
        <v>42</v>
      </c>
    </row>
    <row r="34" spans="1:6" ht="30" x14ac:dyDescent="0.25">
      <c r="A34" s="21" t="s">
        <v>2085</v>
      </c>
      <c r="B34" s="21" t="s">
        <v>2086</v>
      </c>
      <c r="C34" s="21">
        <v>50</v>
      </c>
      <c r="D34" s="21" t="s">
        <v>34</v>
      </c>
      <c r="E34" s="21">
        <v>2586.56</v>
      </c>
      <c r="F34" s="21">
        <f t="shared" si="0"/>
        <v>129328</v>
      </c>
    </row>
    <row r="35" spans="1:6" ht="45" x14ac:dyDescent="0.25">
      <c r="A35" s="2" t="s">
        <v>2087</v>
      </c>
      <c r="B35" s="2" t="s">
        <v>2088</v>
      </c>
      <c r="C35" s="21">
        <v>1</v>
      </c>
      <c r="D35" s="21" t="s">
        <v>34</v>
      </c>
      <c r="E35" s="21">
        <v>1</v>
      </c>
      <c r="F35" s="21">
        <f t="shared" si="0"/>
        <v>1</v>
      </c>
    </row>
    <row r="36" spans="1:6" ht="30" x14ac:dyDescent="0.25">
      <c r="A36" s="21" t="s">
        <v>2089</v>
      </c>
      <c r="B36" s="21" t="s">
        <v>2090</v>
      </c>
      <c r="C36" s="21">
        <v>7</v>
      </c>
      <c r="D36" s="21" t="s">
        <v>34</v>
      </c>
      <c r="E36" s="21">
        <v>3174.2</v>
      </c>
      <c r="F36" s="21">
        <f t="shared" si="0"/>
        <v>22219.399999999998</v>
      </c>
    </row>
    <row r="37" spans="1:6" ht="30" x14ac:dyDescent="0.25">
      <c r="A37" s="21" t="s">
        <v>2091</v>
      </c>
      <c r="B37" s="21" t="s">
        <v>2092</v>
      </c>
      <c r="C37" s="21">
        <v>3</v>
      </c>
      <c r="D37" s="21" t="s">
        <v>34</v>
      </c>
      <c r="E37" s="21">
        <v>1</v>
      </c>
      <c r="F37" s="21">
        <f t="shared" si="0"/>
        <v>3</v>
      </c>
    </row>
    <row r="38" spans="1:6" ht="30" x14ac:dyDescent="0.25">
      <c r="A38" s="21" t="s">
        <v>2093</v>
      </c>
      <c r="B38" s="21" t="s">
        <v>2094</v>
      </c>
      <c r="C38" s="21">
        <v>9</v>
      </c>
      <c r="D38" s="21" t="s">
        <v>34</v>
      </c>
      <c r="E38" s="21">
        <v>1</v>
      </c>
      <c r="F38" s="21">
        <f t="shared" si="0"/>
        <v>9</v>
      </c>
    </row>
    <row r="39" spans="1:6" ht="30" x14ac:dyDescent="0.25">
      <c r="A39" s="21" t="s">
        <v>2095</v>
      </c>
      <c r="B39" s="21" t="s">
        <v>2096</v>
      </c>
      <c r="C39" s="21">
        <v>3</v>
      </c>
      <c r="D39" s="21" t="s">
        <v>34</v>
      </c>
      <c r="E39" s="21">
        <v>56640</v>
      </c>
      <c r="F39" s="21">
        <f t="shared" si="0"/>
        <v>169920</v>
      </c>
    </row>
    <row r="40" spans="1:6" x14ac:dyDescent="0.25">
      <c r="F40" s="22">
        <f>SUM(F8:F39)</f>
        <v>2205536.3751999997</v>
      </c>
    </row>
    <row r="43" spans="1:6" ht="15.75" x14ac:dyDescent="0.25">
      <c r="A43" s="17" t="s">
        <v>24</v>
      </c>
      <c r="B43" s="17"/>
      <c r="C43" s="17"/>
      <c r="D43" s="17"/>
      <c r="E43" s="17"/>
      <c r="F43" s="17"/>
    </row>
    <row r="44" spans="1:6" ht="15.75" x14ac:dyDescent="0.25">
      <c r="A44" s="17" t="s">
        <v>1</v>
      </c>
      <c r="B44" s="17"/>
      <c r="C44" s="17"/>
      <c r="D44" s="17"/>
      <c r="E44" s="17"/>
      <c r="F44" s="17"/>
    </row>
    <row r="45" spans="1:6" ht="15.75" x14ac:dyDescent="0.25">
      <c r="A45" s="17" t="s">
        <v>25</v>
      </c>
      <c r="B45" s="17"/>
      <c r="C45" s="17"/>
      <c r="D45" s="17"/>
      <c r="E45" s="17"/>
      <c r="F45" s="17"/>
    </row>
    <row r="46" spans="1:6" ht="15.75" x14ac:dyDescent="0.25">
      <c r="B46" s="50"/>
    </row>
    <row r="47" spans="1:6" ht="15.75" x14ac:dyDescent="0.25">
      <c r="A47" s="19" t="s">
        <v>2033</v>
      </c>
      <c r="B47" s="19"/>
      <c r="C47" s="19"/>
      <c r="D47" s="19"/>
      <c r="E47" s="19"/>
      <c r="F47" s="19"/>
    </row>
    <row r="48" spans="1:6" ht="26.25" x14ac:dyDescent="0.25">
      <c r="A48" s="20" t="s">
        <v>27</v>
      </c>
      <c r="B48" s="20" t="s">
        <v>28</v>
      </c>
      <c r="C48" s="20" t="s">
        <v>197</v>
      </c>
      <c r="D48" s="20" t="s">
        <v>30</v>
      </c>
      <c r="E48" s="20" t="s">
        <v>31</v>
      </c>
      <c r="F48" s="20" t="s">
        <v>8</v>
      </c>
    </row>
    <row r="49" spans="1:6" ht="60" x14ac:dyDescent="0.25">
      <c r="A49" s="21" t="s">
        <v>2097</v>
      </c>
      <c r="B49" s="21" t="s">
        <v>2098</v>
      </c>
      <c r="C49" s="21">
        <v>31</v>
      </c>
      <c r="D49" s="21" t="s">
        <v>34</v>
      </c>
      <c r="E49" s="21">
        <v>28471.7952</v>
      </c>
      <c r="F49" s="26">
        <f t="shared" ref="F49:F89" si="1">C49*E49</f>
        <v>882625.65119999996</v>
      </c>
    </row>
    <row r="50" spans="1:6" ht="60" x14ac:dyDescent="0.25">
      <c r="A50" s="21" t="s">
        <v>2099</v>
      </c>
      <c r="B50" s="21" t="s">
        <v>2100</v>
      </c>
      <c r="C50" s="21">
        <v>11</v>
      </c>
      <c r="D50" s="21" t="s">
        <v>34</v>
      </c>
      <c r="E50" s="21">
        <v>45013.5072</v>
      </c>
      <c r="F50" s="26">
        <f t="shared" si="1"/>
        <v>495148.57919999998</v>
      </c>
    </row>
    <row r="51" spans="1:6" ht="45" x14ac:dyDescent="0.25">
      <c r="A51" s="21" t="s">
        <v>2036</v>
      </c>
      <c r="B51" s="21" t="s">
        <v>2037</v>
      </c>
      <c r="C51" s="21">
        <v>2</v>
      </c>
      <c r="D51" s="21" t="s">
        <v>34</v>
      </c>
      <c r="E51" s="21">
        <v>1</v>
      </c>
      <c r="F51" s="26">
        <f t="shared" si="1"/>
        <v>2</v>
      </c>
    </row>
    <row r="52" spans="1:6" ht="30" x14ac:dyDescent="0.25">
      <c r="A52" s="21" t="s">
        <v>2038</v>
      </c>
      <c r="B52" s="21" t="s">
        <v>2039</v>
      </c>
      <c r="C52" s="21">
        <v>2</v>
      </c>
      <c r="D52" s="21" t="s">
        <v>34</v>
      </c>
      <c r="E52" s="21">
        <v>3965.0005999999998</v>
      </c>
      <c r="F52" s="26">
        <f t="shared" si="1"/>
        <v>7930.0011999999997</v>
      </c>
    </row>
    <row r="53" spans="1:6" ht="30" x14ac:dyDescent="0.25">
      <c r="A53" s="21" t="s">
        <v>2101</v>
      </c>
      <c r="B53" s="21" t="s">
        <v>2102</v>
      </c>
      <c r="C53" s="21">
        <v>2</v>
      </c>
      <c r="D53" s="21" t="s">
        <v>34</v>
      </c>
      <c r="E53" s="21">
        <v>972.16660000000002</v>
      </c>
      <c r="F53" s="26">
        <f t="shared" si="1"/>
        <v>1944.3332</v>
      </c>
    </row>
    <row r="54" spans="1:6" ht="45" x14ac:dyDescent="0.25">
      <c r="A54" s="21" t="s">
        <v>2040</v>
      </c>
      <c r="B54" s="21" t="s">
        <v>2041</v>
      </c>
      <c r="C54" s="21">
        <v>8</v>
      </c>
      <c r="D54" s="21" t="s">
        <v>34</v>
      </c>
      <c r="E54" s="21">
        <v>1</v>
      </c>
      <c r="F54" s="26">
        <f t="shared" si="1"/>
        <v>8</v>
      </c>
    </row>
    <row r="55" spans="1:6" ht="30" x14ac:dyDescent="0.25">
      <c r="A55" s="21" t="s">
        <v>2042</v>
      </c>
      <c r="B55" s="21" t="s">
        <v>2043</v>
      </c>
      <c r="C55" s="21">
        <v>12</v>
      </c>
      <c r="D55" s="21" t="s">
        <v>34</v>
      </c>
      <c r="E55" s="21">
        <v>2900.0034000000001</v>
      </c>
      <c r="F55" s="26">
        <f t="shared" si="1"/>
        <v>34800.040800000002</v>
      </c>
    </row>
    <row r="56" spans="1:6" ht="30" x14ac:dyDescent="0.25">
      <c r="A56" s="21" t="s">
        <v>2044</v>
      </c>
      <c r="B56" s="21" t="s">
        <v>2045</v>
      </c>
      <c r="C56" s="21">
        <v>45</v>
      </c>
      <c r="D56" s="21" t="s">
        <v>34</v>
      </c>
      <c r="E56" s="21">
        <v>6900.0028000000002</v>
      </c>
      <c r="F56" s="26">
        <f t="shared" si="1"/>
        <v>310500.12599999999</v>
      </c>
    </row>
    <row r="57" spans="1:6" ht="30" x14ac:dyDescent="0.25">
      <c r="A57" s="21" t="s">
        <v>2046</v>
      </c>
      <c r="B57" s="21" t="s">
        <v>2047</v>
      </c>
      <c r="C57" s="21">
        <v>39</v>
      </c>
      <c r="D57" s="21" t="s">
        <v>34</v>
      </c>
      <c r="E57" s="21">
        <v>7600.0024000000003</v>
      </c>
      <c r="F57" s="26">
        <f t="shared" si="1"/>
        <v>296400.09360000002</v>
      </c>
    </row>
    <row r="58" spans="1:6" ht="30" x14ac:dyDescent="0.25">
      <c r="A58" s="21" t="s">
        <v>2048</v>
      </c>
      <c r="B58" s="21" t="s">
        <v>2049</v>
      </c>
      <c r="C58" s="21">
        <v>19</v>
      </c>
      <c r="D58" s="21" t="s">
        <v>34</v>
      </c>
      <c r="E58" s="21">
        <v>6900.0028000000002</v>
      </c>
      <c r="F58" s="26">
        <f t="shared" si="1"/>
        <v>131100.05319999999</v>
      </c>
    </row>
    <row r="59" spans="1:6" ht="30" x14ac:dyDescent="0.25">
      <c r="A59" s="21" t="s">
        <v>2052</v>
      </c>
      <c r="B59" s="21" t="s">
        <v>2053</v>
      </c>
      <c r="C59" s="21">
        <v>2</v>
      </c>
      <c r="D59" s="21" t="s">
        <v>34</v>
      </c>
      <c r="E59" s="21">
        <v>1</v>
      </c>
      <c r="F59" s="26">
        <f t="shared" si="1"/>
        <v>2</v>
      </c>
    </row>
    <row r="60" spans="1:6" ht="75" x14ac:dyDescent="0.25">
      <c r="A60" s="21" t="s">
        <v>2103</v>
      </c>
      <c r="B60" s="21" t="s">
        <v>2104</v>
      </c>
      <c r="C60" s="21">
        <v>200</v>
      </c>
      <c r="D60" s="21" t="s">
        <v>34</v>
      </c>
      <c r="E60" s="21">
        <v>253.7</v>
      </c>
      <c r="F60" s="26">
        <f t="shared" si="1"/>
        <v>50740</v>
      </c>
    </row>
    <row r="61" spans="1:6" ht="30" x14ac:dyDescent="0.25">
      <c r="A61" s="21"/>
      <c r="B61" s="21" t="s">
        <v>2054</v>
      </c>
      <c r="C61" s="21">
        <v>26</v>
      </c>
      <c r="D61" s="21" t="s">
        <v>34</v>
      </c>
      <c r="E61" s="21">
        <v>19116</v>
      </c>
      <c r="F61" s="26">
        <f t="shared" si="1"/>
        <v>497016</v>
      </c>
    </row>
    <row r="62" spans="1:6" ht="30" x14ac:dyDescent="0.25">
      <c r="A62" s="21" t="s">
        <v>2055</v>
      </c>
      <c r="B62" s="21" t="s">
        <v>2056</v>
      </c>
      <c r="C62" s="21">
        <v>3</v>
      </c>
      <c r="D62" s="21" t="s">
        <v>34</v>
      </c>
      <c r="E62" s="21">
        <v>6737.9888000000001</v>
      </c>
      <c r="F62" s="26">
        <f t="shared" si="1"/>
        <v>20213.966400000001</v>
      </c>
    </row>
    <row r="63" spans="1:6" ht="30" x14ac:dyDescent="0.25">
      <c r="A63" s="21" t="s">
        <v>2057</v>
      </c>
      <c r="B63" s="21" t="s">
        <v>2058</v>
      </c>
      <c r="C63" s="21">
        <v>6</v>
      </c>
      <c r="D63" s="21" t="s">
        <v>34</v>
      </c>
      <c r="E63" s="21">
        <v>12921</v>
      </c>
      <c r="F63" s="26">
        <f t="shared" si="1"/>
        <v>77526</v>
      </c>
    </row>
    <row r="64" spans="1:6" ht="30" x14ac:dyDescent="0.25">
      <c r="A64" s="21" t="s">
        <v>2059</v>
      </c>
      <c r="B64" s="21" t="s">
        <v>2060</v>
      </c>
      <c r="C64" s="21">
        <v>66</v>
      </c>
      <c r="D64" s="21" t="s">
        <v>34</v>
      </c>
      <c r="E64" s="21">
        <v>1991.1320000000001</v>
      </c>
      <c r="F64" s="26">
        <f t="shared" si="1"/>
        <v>131414.712</v>
      </c>
    </row>
    <row r="65" spans="1:6" ht="30" x14ac:dyDescent="0.25">
      <c r="A65" s="21" t="s">
        <v>2061</v>
      </c>
      <c r="B65" s="21" t="s">
        <v>2062</v>
      </c>
      <c r="C65" s="21">
        <v>2</v>
      </c>
      <c r="D65" s="21" t="s">
        <v>34</v>
      </c>
      <c r="E65" s="21">
        <v>5634.0043999999998</v>
      </c>
      <c r="F65" s="26">
        <f t="shared" si="1"/>
        <v>11268.0088</v>
      </c>
    </row>
    <row r="66" spans="1:6" ht="30" x14ac:dyDescent="0.25">
      <c r="A66" s="21" t="s">
        <v>2105</v>
      </c>
      <c r="B66" s="21" t="s">
        <v>2106</v>
      </c>
      <c r="C66" s="21">
        <v>2</v>
      </c>
      <c r="D66" s="21" t="s">
        <v>34</v>
      </c>
      <c r="E66" s="21">
        <v>5073.9881999999998</v>
      </c>
      <c r="F66" s="26">
        <f t="shared" si="1"/>
        <v>10147.9764</v>
      </c>
    </row>
    <row r="67" spans="1:6" ht="45" x14ac:dyDescent="0.25">
      <c r="A67" s="21" t="s">
        <v>2107</v>
      </c>
      <c r="B67" s="21" t="s">
        <v>2108</v>
      </c>
      <c r="C67" s="21">
        <v>25</v>
      </c>
      <c r="D67" s="21" t="s">
        <v>34</v>
      </c>
      <c r="E67" s="21">
        <v>3628.5</v>
      </c>
      <c r="F67" s="26">
        <f t="shared" si="1"/>
        <v>90712.5</v>
      </c>
    </row>
    <row r="68" spans="1:6" ht="30" x14ac:dyDescent="0.25">
      <c r="A68" s="21" t="s">
        <v>2063</v>
      </c>
      <c r="B68" s="21" t="s">
        <v>2064</v>
      </c>
      <c r="C68" s="21">
        <v>210</v>
      </c>
      <c r="D68" s="21" t="s">
        <v>34</v>
      </c>
      <c r="E68" s="21">
        <v>828.36</v>
      </c>
      <c r="F68" s="26">
        <f t="shared" si="1"/>
        <v>173955.6</v>
      </c>
    </row>
    <row r="69" spans="1:6" ht="45" x14ac:dyDescent="0.25">
      <c r="A69" s="21" t="s">
        <v>2065</v>
      </c>
      <c r="B69" s="21" t="s">
        <v>2066</v>
      </c>
      <c r="C69" s="21">
        <v>1</v>
      </c>
      <c r="D69" s="21" t="s">
        <v>34</v>
      </c>
      <c r="E69" s="21">
        <v>1</v>
      </c>
      <c r="F69" s="26">
        <f t="shared" si="1"/>
        <v>1</v>
      </c>
    </row>
    <row r="70" spans="1:6" ht="45" x14ac:dyDescent="0.25">
      <c r="A70" s="21" t="s">
        <v>2067</v>
      </c>
      <c r="B70" s="21" t="s">
        <v>2068</v>
      </c>
      <c r="C70" s="21">
        <v>1</v>
      </c>
      <c r="D70" s="21" t="s">
        <v>34</v>
      </c>
      <c r="E70" s="21">
        <v>1</v>
      </c>
      <c r="F70" s="26">
        <f t="shared" si="1"/>
        <v>1</v>
      </c>
    </row>
    <row r="71" spans="1:6" ht="45" x14ac:dyDescent="0.25">
      <c r="A71" s="21" t="s">
        <v>2109</v>
      </c>
      <c r="B71" s="21" t="s">
        <v>2110</v>
      </c>
      <c r="C71" s="21">
        <v>1</v>
      </c>
      <c r="D71" s="21" t="s">
        <v>2111</v>
      </c>
      <c r="E71" s="21">
        <v>3982.5</v>
      </c>
      <c r="F71" s="26">
        <f t="shared" si="1"/>
        <v>3982.5</v>
      </c>
    </row>
    <row r="72" spans="1:6" ht="45" x14ac:dyDescent="0.25">
      <c r="A72" s="21" t="s">
        <v>2112</v>
      </c>
      <c r="B72" s="21" t="s">
        <v>2113</v>
      </c>
      <c r="C72" s="21">
        <v>9</v>
      </c>
      <c r="D72" s="21" t="s">
        <v>34</v>
      </c>
      <c r="E72" s="21">
        <v>35549.647599999997</v>
      </c>
      <c r="F72" s="26">
        <f t="shared" si="1"/>
        <v>319946.8284</v>
      </c>
    </row>
    <row r="73" spans="1:6" ht="30" x14ac:dyDescent="0.25">
      <c r="A73" s="21" t="s">
        <v>2114</v>
      </c>
      <c r="B73" s="21" t="s">
        <v>2115</v>
      </c>
      <c r="C73" s="21">
        <v>3</v>
      </c>
      <c r="D73" s="21" t="s">
        <v>34</v>
      </c>
      <c r="E73" s="21">
        <v>25810.848000000002</v>
      </c>
      <c r="F73" s="26">
        <f t="shared" si="1"/>
        <v>77432.544000000009</v>
      </c>
    </row>
    <row r="74" spans="1:6" ht="30" x14ac:dyDescent="0.25">
      <c r="A74" s="21" t="s">
        <v>2069</v>
      </c>
      <c r="B74" s="21" t="s">
        <v>2070</v>
      </c>
      <c r="C74" s="21">
        <v>1</v>
      </c>
      <c r="D74" s="21" t="s">
        <v>34</v>
      </c>
      <c r="E74" s="21">
        <v>47200</v>
      </c>
      <c r="F74" s="26">
        <f t="shared" si="1"/>
        <v>47200</v>
      </c>
    </row>
    <row r="75" spans="1:6" ht="30" x14ac:dyDescent="0.25">
      <c r="A75" s="21" t="s">
        <v>2071</v>
      </c>
      <c r="B75" s="21" t="s">
        <v>2072</v>
      </c>
      <c r="C75" s="21">
        <v>9</v>
      </c>
      <c r="D75" s="21" t="s">
        <v>34</v>
      </c>
      <c r="E75" s="21">
        <v>6407.4</v>
      </c>
      <c r="F75" s="26">
        <f t="shared" si="1"/>
        <v>57666.6</v>
      </c>
    </row>
    <row r="76" spans="1:6" ht="30" x14ac:dyDescent="0.25">
      <c r="A76" s="21" t="s">
        <v>2116</v>
      </c>
      <c r="B76" s="21" t="s">
        <v>2117</v>
      </c>
      <c r="C76" s="21">
        <v>24</v>
      </c>
      <c r="D76" s="21" t="s">
        <v>34</v>
      </c>
      <c r="E76" s="21">
        <v>880.25639999999999</v>
      </c>
      <c r="F76" s="26">
        <f t="shared" si="1"/>
        <v>21126.153599999998</v>
      </c>
    </row>
    <row r="77" spans="1:6" ht="30" x14ac:dyDescent="0.25">
      <c r="A77" s="21" t="s">
        <v>2073</v>
      </c>
      <c r="B77" s="21" t="s">
        <v>2074</v>
      </c>
      <c r="C77" s="21">
        <v>2</v>
      </c>
      <c r="D77" s="21" t="s">
        <v>34</v>
      </c>
      <c r="E77" s="21">
        <v>1</v>
      </c>
      <c r="F77" s="26">
        <f t="shared" si="1"/>
        <v>2</v>
      </c>
    </row>
    <row r="78" spans="1:6" ht="30" x14ac:dyDescent="0.25">
      <c r="A78" s="21" t="s">
        <v>2118</v>
      </c>
      <c r="B78" s="21" t="s">
        <v>2119</v>
      </c>
      <c r="C78" s="21">
        <v>34</v>
      </c>
      <c r="D78" s="21" t="s">
        <v>34</v>
      </c>
      <c r="E78" s="21">
        <v>13233.3696</v>
      </c>
      <c r="F78" s="26">
        <f t="shared" si="1"/>
        <v>449934.56640000001</v>
      </c>
    </row>
    <row r="79" spans="1:6" ht="30" x14ac:dyDescent="0.25">
      <c r="A79" s="21" t="s">
        <v>2075</v>
      </c>
      <c r="B79" s="21" t="s">
        <v>2076</v>
      </c>
      <c r="C79" s="21">
        <v>3</v>
      </c>
      <c r="D79" s="21" t="s">
        <v>34</v>
      </c>
      <c r="E79" s="21">
        <v>1</v>
      </c>
      <c r="F79" s="26">
        <f t="shared" si="1"/>
        <v>3</v>
      </c>
    </row>
    <row r="80" spans="1:6" ht="30" x14ac:dyDescent="0.25">
      <c r="A80" s="21" t="s">
        <v>2077</v>
      </c>
      <c r="B80" s="21" t="s">
        <v>2078</v>
      </c>
      <c r="C80" s="21">
        <v>1</v>
      </c>
      <c r="D80" s="21" t="s">
        <v>34</v>
      </c>
      <c r="E80" s="21">
        <v>251.5052</v>
      </c>
      <c r="F80" s="26">
        <f t="shared" si="1"/>
        <v>251.5052</v>
      </c>
    </row>
    <row r="81" spans="1:6" ht="30" x14ac:dyDescent="0.25">
      <c r="A81" s="21" t="s">
        <v>2079</v>
      </c>
      <c r="B81" s="21" t="s">
        <v>2080</v>
      </c>
      <c r="C81" s="21">
        <v>1</v>
      </c>
      <c r="D81" s="21" t="s">
        <v>34</v>
      </c>
      <c r="E81" s="21">
        <v>8746.6556</v>
      </c>
      <c r="F81" s="26">
        <f t="shared" si="1"/>
        <v>8746.6556</v>
      </c>
    </row>
    <row r="82" spans="1:6" ht="30" x14ac:dyDescent="0.25">
      <c r="A82" s="21" t="s">
        <v>2081</v>
      </c>
      <c r="B82" s="21" t="s">
        <v>2082</v>
      </c>
      <c r="C82" s="21">
        <v>1</v>
      </c>
      <c r="D82" s="21" t="s">
        <v>34</v>
      </c>
      <c r="E82" s="21">
        <v>2231.5569999999998</v>
      </c>
      <c r="F82" s="26">
        <f t="shared" si="1"/>
        <v>2231.5569999999998</v>
      </c>
    </row>
    <row r="83" spans="1:6" ht="30" x14ac:dyDescent="0.25">
      <c r="A83" s="21" t="s">
        <v>2023</v>
      </c>
      <c r="B83" s="21" t="s">
        <v>2024</v>
      </c>
      <c r="C83" s="21">
        <v>40</v>
      </c>
      <c r="D83" s="21" t="s">
        <v>34</v>
      </c>
      <c r="E83" s="21">
        <v>3528.2</v>
      </c>
      <c r="F83" s="26">
        <f t="shared" si="1"/>
        <v>141128</v>
      </c>
    </row>
    <row r="84" spans="1:6" ht="30" x14ac:dyDescent="0.25">
      <c r="A84" s="21" t="s">
        <v>2083</v>
      </c>
      <c r="B84" s="21" t="s">
        <v>2084</v>
      </c>
      <c r="C84" s="21">
        <v>42</v>
      </c>
      <c r="D84" s="21" t="s">
        <v>34</v>
      </c>
      <c r="E84" s="21">
        <v>1</v>
      </c>
      <c r="F84" s="26">
        <f t="shared" si="1"/>
        <v>42</v>
      </c>
    </row>
    <row r="85" spans="1:6" ht="45" x14ac:dyDescent="0.25">
      <c r="A85" s="21" t="s">
        <v>2087</v>
      </c>
      <c r="B85" s="21" t="s">
        <v>2088</v>
      </c>
      <c r="C85" s="21">
        <v>1</v>
      </c>
      <c r="D85" s="21" t="s">
        <v>34</v>
      </c>
      <c r="E85" s="21">
        <v>1</v>
      </c>
      <c r="F85" s="26">
        <f t="shared" si="1"/>
        <v>1</v>
      </c>
    </row>
    <row r="86" spans="1:6" ht="30" x14ac:dyDescent="0.25">
      <c r="A86" s="21" t="s">
        <v>2089</v>
      </c>
      <c r="B86" s="21" t="s">
        <v>2120</v>
      </c>
      <c r="C86" s="21">
        <v>7</v>
      </c>
      <c r="D86" s="21" t="s">
        <v>34</v>
      </c>
      <c r="E86" s="21">
        <v>3174.2</v>
      </c>
      <c r="F86" s="26">
        <f t="shared" si="1"/>
        <v>22219.399999999998</v>
      </c>
    </row>
    <row r="87" spans="1:6" ht="30" x14ac:dyDescent="0.25">
      <c r="A87" s="21" t="s">
        <v>2091</v>
      </c>
      <c r="B87" s="21" t="s">
        <v>2092</v>
      </c>
      <c r="C87" s="21">
        <v>2</v>
      </c>
      <c r="D87" s="21" t="s">
        <v>34</v>
      </c>
      <c r="E87" s="21">
        <v>1</v>
      </c>
      <c r="F87" s="26">
        <f t="shared" si="1"/>
        <v>2</v>
      </c>
    </row>
    <row r="88" spans="1:6" ht="30" x14ac:dyDescent="0.25">
      <c r="A88" s="21" t="s">
        <v>2093</v>
      </c>
      <c r="B88" s="21" t="s">
        <v>2094</v>
      </c>
      <c r="C88" s="21">
        <v>9</v>
      </c>
      <c r="D88" s="21" t="s">
        <v>34</v>
      </c>
      <c r="E88" s="21">
        <v>1</v>
      </c>
      <c r="F88" s="26">
        <f t="shared" si="1"/>
        <v>9</v>
      </c>
    </row>
    <row r="89" spans="1:6" ht="30" x14ac:dyDescent="0.25">
      <c r="A89" s="21" t="s">
        <v>2095</v>
      </c>
      <c r="B89" s="21" t="s">
        <v>2096</v>
      </c>
      <c r="C89" s="21">
        <v>2</v>
      </c>
      <c r="D89" s="21" t="s">
        <v>34</v>
      </c>
      <c r="E89" s="21">
        <v>56640</v>
      </c>
      <c r="F89" s="26">
        <f t="shared" si="1"/>
        <v>113280</v>
      </c>
    </row>
    <row r="90" spans="1:6" x14ac:dyDescent="0.25">
      <c r="F90" s="27">
        <f>SUM(F49:F89)</f>
        <v>4488662.9522000002</v>
      </c>
    </row>
    <row r="94" spans="1:6" ht="15.75" x14ac:dyDescent="0.25">
      <c r="A94" s="17" t="s">
        <v>24</v>
      </c>
      <c r="B94" s="17"/>
      <c r="C94" s="17"/>
      <c r="D94" s="17"/>
      <c r="E94" s="17"/>
      <c r="F94" s="17"/>
    </row>
    <row r="95" spans="1:6" ht="15.75" x14ac:dyDescent="0.25">
      <c r="A95" s="17" t="s">
        <v>1</v>
      </c>
      <c r="B95" s="17"/>
      <c r="C95" s="17"/>
      <c r="D95" s="17"/>
      <c r="E95" s="17"/>
      <c r="F95" s="17"/>
    </row>
    <row r="96" spans="1:6" ht="15.75" x14ac:dyDescent="0.25">
      <c r="A96" s="17" t="s">
        <v>25</v>
      </c>
      <c r="B96" s="17"/>
      <c r="C96" s="17"/>
      <c r="D96" s="17"/>
      <c r="E96" s="17"/>
      <c r="F96" s="17"/>
    </row>
    <row r="97" spans="1:6" ht="15.75" x14ac:dyDescent="0.25">
      <c r="A97" s="35" t="s">
        <v>277</v>
      </c>
      <c r="B97" s="35"/>
      <c r="C97" s="35"/>
      <c r="D97" s="35"/>
      <c r="E97" s="35"/>
      <c r="F97" s="35"/>
    </row>
    <row r="98" spans="1:6" ht="15.75" x14ac:dyDescent="0.25">
      <c r="A98" s="19" t="s">
        <v>2033</v>
      </c>
      <c r="B98" s="19"/>
      <c r="C98" s="19"/>
      <c r="D98" s="19"/>
      <c r="E98" s="19"/>
      <c r="F98" s="19"/>
    </row>
    <row r="99" spans="1:6" ht="30" x14ac:dyDescent="0.25">
      <c r="A99" s="20" t="s">
        <v>27</v>
      </c>
      <c r="B99" s="20" t="s">
        <v>28</v>
      </c>
      <c r="C99" s="36" t="s">
        <v>445</v>
      </c>
      <c r="D99" s="20" t="s">
        <v>30</v>
      </c>
      <c r="E99" s="20" t="s">
        <v>31</v>
      </c>
      <c r="F99" s="20" t="s">
        <v>8</v>
      </c>
    </row>
    <row r="100" spans="1:6" ht="60" x14ac:dyDescent="0.25">
      <c r="A100" s="21" t="s">
        <v>2097</v>
      </c>
      <c r="B100" s="21" t="s">
        <v>2098</v>
      </c>
      <c r="C100" s="21">
        <v>18</v>
      </c>
      <c r="D100" s="21" t="s">
        <v>34</v>
      </c>
      <c r="E100" s="21">
        <v>28471.7952</v>
      </c>
      <c r="F100" s="21">
        <f>C100*E100</f>
        <v>512492.31359999999</v>
      </c>
    </row>
    <row r="101" spans="1:6" ht="60" x14ac:dyDescent="0.25">
      <c r="A101" s="21" t="s">
        <v>2099</v>
      </c>
      <c r="B101" s="21" t="s">
        <v>2100</v>
      </c>
      <c r="C101" s="21">
        <v>8</v>
      </c>
      <c r="D101" s="21" t="s">
        <v>34</v>
      </c>
      <c r="E101" s="21">
        <v>45013.5072</v>
      </c>
      <c r="F101" s="21">
        <f t="shared" ref="F101:F144" si="2">C101*E101</f>
        <v>360108.0576</v>
      </c>
    </row>
    <row r="102" spans="1:6" ht="45" x14ac:dyDescent="0.25">
      <c r="A102" s="21" t="s">
        <v>2036</v>
      </c>
      <c r="B102" s="21" t="s">
        <v>2037</v>
      </c>
      <c r="C102" s="21">
        <v>2</v>
      </c>
      <c r="D102" s="21" t="s">
        <v>34</v>
      </c>
      <c r="E102" s="21">
        <v>1</v>
      </c>
      <c r="F102" s="21">
        <f t="shared" si="2"/>
        <v>2</v>
      </c>
    </row>
    <row r="103" spans="1:6" ht="30" x14ac:dyDescent="0.25">
      <c r="A103" s="21" t="s">
        <v>2038</v>
      </c>
      <c r="B103" s="21" t="s">
        <v>2039</v>
      </c>
      <c r="C103" s="21">
        <v>1</v>
      </c>
      <c r="D103" s="21" t="s">
        <v>34</v>
      </c>
      <c r="E103" s="21">
        <v>3965.0005999999998</v>
      </c>
      <c r="F103" s="21">
        <f t="shared" si="2"/>
        <v>3965.0005999999998</v>
      </c>
    </row>
    <row r="104" spans="1:6" ht="30" x14ac:dyDescent="0.25">
      <c r="A104" s="21" t="s">
        <v>2101</v>
      </c>
      <c r="B104" s="21" t="s">
        <v>2102</v>
      </c>
      <c r="C104" s="21">
        <v>2</v>
      </c>
      <c r="D104" s="21" t="s">
        <v>34</v>
      </c>
      <c r="E104" s="21">
        <v>972.16660000000002</v>
      </c>
      <c r="F104" s="21">
        <f t="shared" si="2"/>
        <v>1944.3332</v>
      </c>
    </row>
    <row r="105" spans="1:6" ht="45" x14ac:dyDescent="0.25">
      <c r="A105" s="21" t="s">
        <v>2040</v>
      </c>
      <c r="B105" s="21" t="s">
        <v>2041</v>
      </c>
      <c r="C105" s="21">
        <v>2</v>
      </c>
      <c r="D105" s="21" t="s">
        <v>34</v>
      </c>
      <c r="E105" s="21">
        <v>1</v>
      </c>
      <c r="F105" s="21">
        <f t="shared" si="2"/>
        <v>2</v>
      </c>
    </row>
    <row r="106" spans="1:6" ht="30" x14ac:dyDescent="0.25">
      <c r="A106" s="21" t="s">
        <v>2121</v>
      </c>
      <c r="B106" s="21" t="s">
        <v>2122</v>
      </c>
      <c r="C106" s="21">
        <v>2</v>
      </c>
      <c r="D106" s="21" t="s">
        <v>34</v>
      </c>
      <c r="E106" s="21">
        <v>28387.26</v>
      </c>
      <c r="F106" s="21">
        <f t="shared" si="2"/>
        <v>56774.52</v>
      </c>
    </row>
    <row r="107" spans="1:6" ht="30" x14ac:dyDescent="0.25">
      <c r="A107" s="21" t="s">
        <v>2123</v>
      </c>
      <c r="B107" s="21" t="s">
        <v>2124</v>
      </c>
      <c r="C107" s="21">
        <v>1</v>
      </c>
      <c r="D107" s="21" t="s">
        <v>34</v>
      </c>
      <c r="E107" s="21">
        <v>20054.099999999999</v>
      </c>
      <c r="F107" s="21">
        <f t="shared" si="2"/>
        <v>20054.099999999999</v>
      </c>
    </row>
    <row r="108" spans="1:6" ht="30" x14ac:dyDescent="0.25">
      <c r="A108" s="21" t="s">
        <v>2125</v>
      </c>
      <c r="B108" s="21" t="s">
        <v>2126</v>
      </c>
      <c r="C108" s="21">
        <v>130</v>
      </c>
      <c r="D108" s="21" t="s">
        <v>34</v>
      </c>
      <c r="E108" s="21">
        <v>1</v>
      </c>
      <c r="F108" s="21">
        <f t="shared" si="2"/>
        <v>130</v>
      </c>
    </row>
    <row r="109" spans="1:6" ht="30" x14ac:dyDescent="0.25">
      <c r="A109" s="21" t="s">
        <v>2127</v>
      </c>
      <c r="B109" s="21" t="s">
        <v>2128</v>
      </c>
      <c r="C109" s="21">
        <v>53</v>
      </c>
      <c r="D109" s="21" t="s">
        <v>34</v>
      </c>
      <c r="E109" s="21">
        <v>1</v>
      </c>
      <c r="F109" s="21">
        <f t="shared" si="2"/>
        <v>53</v>
      </c>
    </row>
    <row r="110" spans="1:6" ht="30" x14ac:dyDescent="0.25">
      <c r="A110" s="21" t="s">
        <v>2129</v>
      </c>
      <c r="B110" s="21" t="s">
        <v>2130</v>
      </c>
      <c r="C110" s="21">
        <v>10</v>
      </c>
      <c r="D110" s="21" t="s">
        <v>34</v>
      </c>
      <c r="E110" s="21">
        <v>1</v>
      </c>
      <c r="F110" s="21">
        <f t="shared" si="2"/>
        <v>10</v>
      </c>
    </row>
    <row r="111" spans="1:6" ht="30" x14ac:dyDescent="0.25">
      <c r="A111" s="21" t="s">
        <v>2131</v>
      </c>
      <c r="B111" s="21" t="s">
        <v>2132</v>
      </c>
      <c r="C111" s="21">
        <v>8</v>
      </c>
      <c r="D111" s="21" t="s">
        <v>34</v>
      </c>
      <c r="E111" s="21">
        <v>5888.2</v>
      </c>
      <c r="F111" s="21">
        <f t="shared" si="2"/>
        <v>47105.599999999999</v>
      </c>
    </row>
    <row r="112" spans="1:6" ht="30" x14ac:dyDescent="0.25">
      <c r="A112" s="21" t="s">
        <v>2042</v>
      </c>
      <c r="B112" s="21" t="s">
        <v>2043</v>
      </c>
      <c r="C112" s="21">
        <v>12</v>
      </c>
      <c r="D112" s="21" t="s">
        <v>34</v>
      </c>
      <c r="E112" s="21">
        <v>2900.0034000000001</v>
      </c>
      <c r="F112" s="21">
        <f t="shared" si="2"/>
        <v>34800.040800000002</v>
      </c>
    </row>
    <row r="113" spans="1:6" ht="30" x14ac:dyDescent="0.25">
      <c r="A113" s="21" t="s">
        <v>2044</v>
      </c>
      <c r="B113" s="21" t="s">
        <v>2045</v>
      </c>
      <c r="C113" s="21">
        <v>45</v>
      </c>
      <c r="D113" s="21" t="s">
        <v>34</v>
      </c>
      <c r="E113" s="21">
        <v>6900.0028000000002</v>
      </c>
      <c r="F113" s="21">
        <f t="shared" si="2"/>
        <v>310500.12599999999</v>
      </c>
    </row>
    <row r="114" spans="1:6" ht="30" x14ac:dyDescent="0.25">
      <c r="A114" s="21" t="s">
        <v>2046</v>
      </c>
      <c r="B114" s="21" t="s">
        <v>2047</v>
      </c>
      <c r="C114" s="21">
        <v>39</v>
      </c>
      <c r="D114" s="21" t="s">
        <v>34</v>
      </c>
      <c r="E114" s="21">
        <v>7600.0024000000003</v>
      </c>
      <c r="F114" s="21">
        <f t="shared" si="2"/>
        <v>296400.09360000002</v>
      </c>
    </row>
    <row r="115" spans="1:6" ht="30" x14ac:dyDescent="0.25">
      <c r="A115" s="21" t="s">
        <v>2048</v>
      </c>
      <c r="B115" s="21" t="s">
        <v>2049</v>
      </c>
      <c r="C115" s="21">
        <v>19</v>
      </c>
      <c r="D115" s="21" t="s">
        <v>34</v>
      </c>
      <c r="E115" s="21">
        <v>6900.0028000000002</v>
      </c>
      <c r="F115" s="21">
        <f t="shared" si="2"/>
        <v>131100.05319999999</v>
      </c>
    </row>
    <row r="116" spans="1:6" ht="30" x14ac:dyDescent="0.25">
      <c r="A116" s="21" t="s">
        <v>2052</v>
      </c>
      <c r="B116" s="21" t="s">
        <v>2053</v>
      </c>
      <c r="C116" s="21">
        <v>2</v>
      </c>
      <c r="D116" s="21" t="s">
        <v>34</v>
      </c>
      <c r="E116" s="21">
        <v>1</v>
      </c>
      <c r="F116" s="21">
        <f t="shared" si="2"/>
        <v>2</v>
      </c>
    </row>
    <row r="117" spans="1:6" ht="75" x14ac:dyDescent="0.25">
      <c r="A117" s="21" t="s">
        <v>2103</v>
      </c>
      <c r="B117" s="21" t="s">
        <v>2104</v>
      </c>
      <c r="C117" s="21">
        <v>185</v>
      </c>
      <c r="D117" s="21" t="s">
        <v>34</v>
      </c>
      <c r="E117" s="21">
        <v>253.7</v>
      </c>
      <c r="F117" s="21">
        <f t="shared" si="2"/>
        <v>46934.5</v>
      </c>
    </row>
    <row r="118" spans="1:6" ht="30" x14ac:dyDescent="0.25">
      <c r="A118" s="21" t="s">
        <v>2133</v>
      </c>
      <c r="B118" s="21" t="s">
        <v>2054</v>
      </c>
      <c r="C118" s="21">
        <v>22</v>
      </c>
      <c r="D118" s="21" t="s">
        <v>34</v>
      </c>
      <c r="E118" s="21">
        <v>19116</v>
      </c>
      <c r="F118" s="21">
        <f t="shared" si="2"/>
        <v>420552</v>
      </c>
    </row>
    <row r="119" spans="1:6" ht="30" x14ac:dyDescent="0.25">
      <c r="A119" s="21" t="s">
        <v>2055</v>
      </c>
      <c r="B119" s="21" t="s">
        <v>2056</v>
      </c>
      <c r="C119" s="21">
        <v>2</v>
      </c>
      <c r="D119" s="21" t="s">
        <v>34</v>
      </c>
      <c r="E119" s="21">
        <v>6737.9888000000001</v>
      </c>
      <c r="F119" s="21">
        <f t="shared" si="2"/>
        <v>13475.9776</v>
      </c>
    </row>
    <row r="120" spans="1:6" ht="30" x14ac:dyDescent="0.25">
      <c r="A120" s="21" t="s">
        <v>2057</v>
      </c>
      <c r="B120" s="21" t="s">
        <v>2058</v>
      </c>
      <c r="C120" s="21">
        <v>6</v>
      </c>
      <c r="D120" s="21" t="s">
        <v>34</v>
      </c>
      <c r="E120" s="21">
        <v>12921</v>
      </c>
      <c r="F120" s="21">
        <f t="shared" si="2"/>
        <v>77526</v>
      </c>
    </row>
    <row r="121" spans="1:6" ht="30" x14ac:dyDescent="0.25">
      <c r="A121" s="21" t="s">
        <v>2134</v>
      </c>
      <c r="B121" s="21" t="s">
        <v>2135</v>
      </c>
      <c r="C121" s="21">
        <v>2</v>
      </c>
      <c r="D121" s="21" t="s">
        <v>34</v>
      </c>
      <c r="E121" s="21">
        <v>2006</v>
      </c>
      <c r="F121" s="21">
        <f t="shared" si="2"/>
        <v>4012</v>
      </c>
    </row>
    <row r="122" spans="1:6" ht="30" x14ac:dyDescent="0.25">
      <c r="A122" s="21" t="s">
        <v>2059</v>
      </c>
      <c r="B122" s="21" t="s">
        <v>2060</v>
      </c>
      <c r="C122" s="21">
        <v>63</v>
      </c>
      <c r="D122" s="21" t="s">
        <v>34</v>
      </c>
      <c r="E122" s="21">
        <v>1991.1320000000001</v>
      </c>
      <c r="F122" s="21">
        <f t="shared" si="2"/>
        <v>125441.31600000001</v>
      </c>
    </row>
    <row r="123" spans="1:6" ht="30" x14ac:dyDescent="0.25">
      <c r="A123" s="21" t="s">
        <v>2061</v>
      </c>
      <c r="B123" s="21" t="s">
        <v>2062</v>
      </c>
      <c r="C123" s="21">
        <v>2</v>
      </c>
      <c r="D123" s="21" t="s">
        <v>34</v>
      </c>
      <c r="E123" s="21">
        <v>5634.0043999999998</v>
      </c>
      <c r="F123" s="21">
        <f t="shared" si="2"/>
        <v>11268.0088</v>
      </c>
    </row>
    <row r="124" spans="1:6" ht="30" x14ac:dyDescent="0.25">
      <c r="A124" s="21" t="s">
        <v>2105</v>
      </c>
      <c r="B124" s="21" t="s">
        <v>2106</v>
      </c>
      <c r="C124" s="21">
        <v>2</v>
      </c>
      <c r="D124" s="21" t="s">
        <v>34</v>
      </c>
      <c r="E124" s="21">
        <v>5073.9881999999998</v>
      </c>
      <c r="F124" s="21">
        <f t="shared" si="2"/>
        <v>10147.9764</v>
      </c>
    </row>
    <row r="125" spans="1:6" ht="45" x14ac:dyDescent="0.25">
      <c r="A125" s="21" t="s">
        <v>2107</v>
      </c>
      <c r="B125" s="21" t="s">
        <v>2108</v>
      </c>
      <c r="C125" s="21">
        <v>22</v>
      </c>
      <c r="D125" s="21" t="s">
        <v>34</v>
      </c>
      <c r="E125" s="21">
        <v>3628.5</v>
      </c>
      <c r="F125" s="21">
        <f t="shared" si="2"/>
        <v>79827</v>
      </c>
    </row>
    <row r="126" spans="1:6" ht="30" x14ac:dyDescent="0.25">
      <c r="A126" s="21" t="s">
        <v>2063</v>
      </c>
      <c r="B126" s="21" t="s">
        <v>2064</v>
      </c>
      <c r="C126" s="21">
        <v>206</v>
      </c>
      <c r="D126" s="21" t="s">
        <v>34</v>
      </c>
      <c r="E126" s="21">
        <v>828.36</v>
      </c>
      <c r="F126" s="21">
        <f t="shared" si="2"/>
        <v>170642.16</v>
      </c>
    </row>
    <row r="127" spans="1:6" ht="45" x14ac:dyDescent="0.25">
      <c r="A127" s="21" t="s">
        <v>2065</v>
      </c>
      <c r="B127" s="21" t="s">
        <v>2066</v>
      </c>
      <c r="C127" s="21">
        <v>1</v>
      </c>
      <c r="D127" s="21" t="s">
        <v>34</v>
      </c>
      <c r="E127" s="21">
        <v>1</v>
      </c>
      <c r="F127" s="21">
        <f t="shared" si="2"/>
        <v>1</v>
      </c>
    </row>
    <row r="128" spans="1:6" ht="45" x14ac:dyDescent="0.25">
      <c r="A128" s="21" t="s">
        <v>2067</v>
      </c>
      <c r="B128" s="21" t="s">
        <v>2068</v>
      </c>
      <c r="C128" s="21">
        <v>2</v>
      </c>
      <c r="D128" s="21" t="s">
        <v>34</v>
      </c>
      <c r="E128" s="21">
        <v>1</v>
      </c>
      <c r="F128" s="21">
        <f t="shared" si="2"/>
        <v>2</v>
      </c>
    </row>
    <row r="129" spans="1:6" ht="45" x14ac:dyDescent="0.25">
      <c r="A129" s="21" t="s">
        <v>2136</v>
      </c>
      <c r="B129" s="21" t="s">
        <v>2137</v>
      </c>
      <c r="C129" s="21">
        <v>19</v>
      </c>
      <c r="D129" s="21" t="s">
        <v>34</v>
      </c>
      <c r="E129" s="21">
        <v>12508</v>
      </c>
      <c r="F129" s="21">
        <f t="shared" si="2"/>
        <v>237652</v>
      </c>
    </row>
    <row r="130" spans="1:6" ht="45" x14ac:dyDescent="0.25">
      <c r="A130" s="21" t="s">
        <v>2109</v>
      </c>
      <c r="B130" s="21" t="s">
        <v>2110</v>
      </c>
      <c r="C130" s="21">
        <v>1</v>
      </c>
      <c r="D130" s="21" t="s">
        <v>2111</v>
      </c>
      <c r="E130" s="21">
        <v>3982.5</v>
      </c>
      <c r="F130" s="21">
        <f t="shared" si="2"/>
        <v>3982.5</v>
      </c>
    </row>
    <row r="131" spans="1:6" ht="45" x14ac:dyDescent="0.25">
      <c r="A131" s="21" t="s">
        <v>2112</v>
      </c>
      <c r="B131" s="21" t="s">
        <v>2113</v>
      </c>
      <c r="C131" s="21">
        <v>6</v>
      </c>
      <c r="D131" s="21" t="s">
        <v>34</v>
      </c>
      <c r="E131" s="21">
        <v>35549.647599999997</v>
      </c>
      <c r="F131" s="21">
        <f t="shared" si="2"/>
        <v>213297.88559999998</v>
      </c>
    </row>
    <row r="132" spans="1:6" ht="30" x14ac:dyDescent="0.25">
      <c r="A132" s="21" t="s">
        <v>2069</v>
      </c>
      <c r="B132" s="21" t="s">
        <v>2070</v>
      </c>
      <c r="C132" s="21">
        <v>1</v>
      </c>
      <c r="D132" s="21" t="s">
        <v>34</v>
      </c>
      <c r="E132" s="21">
        <v>47200</v>
      </c>
      <c r="F132" s="21">
        <f t="shared" si="2"/>
        <v>47200</v>
      </c>
    </row>
    <row r="133" spans="1:6" ht="30" x14ac:dyDescent="0.25">
      <c r="A133" s="21" t="s">
        <v>2071</v>
      </c>
      <c r="B133" s="21" t="s">
        <v>2072</v>
      </c>
      <c r="C133" s="21">
        <v>8</v>
      </c>
      <c r="D133" s="21" t="s">
        <v>34</v>
      </c>
      <c r="E133" s="21">
        <v>6407.4</v>
      </c>
      <c r="F133" s="21">
        <f t="shared" si="2"/>
        <v>51259.199999999997</v>
      </c>
    </row>
    <row r="134" spans="1:6" ht="30" x14ac:dyDescent="0.25">
      <c r="A134" s="21" t="s">
        <v>2116</v>
      </c>
      <c r="B134" s="21" t="s">
        <v>2117</v>
      </c>
      <c r="C134" s="21">
        <v>21</v>
      </c>
      <c r="D134" s="21" t="s">
        <v>34</v>
      </c>
      <c r="E134" s="21">
        <v>880.25639999999999</v>
      </c>
      <c r="F134" s="21">
        <f t="shared" si="2"/>
        <v>18485.384399999999</v>
      </c>
    </row>
    <row r="135" spans="1:6" ht="30" x14ac:dyDescent="0.25">
      <c r="A135" s="21" t="s">
        <v>2118</v>
      </c>
      <c r="B135" s="21" t="s">
        <v>2119</v>
      </c>
      <c r="C135" s="21">
        <v>27</v>
      </c>
      <c r="D135" s="21" t="s">
        <v>34</v>
      </c>
      <c r="E135" s="21">
        <v>13233.3696</v>
      </c>
      <c r="F135" s="21">
        <f t="shared" si="2"/>
        <v>357300.9792</v>
      </c>
    </row>
    <row r="136" spans="1:6" ht="30" x14ac:dyDescent="0.25">
      <c r="A136" s="21" t="s">
        <v>2075</v>
      </c>
      <c r="B136" s="21" t="s">
        <v>2076</v>
      </c>
      <c r="C136" s="21">
        <v>2</v>
      </c>
      <c r="D136" s="21" t="s">
        <v>34</v>
      </c>
      <c r="E136" s="21">
        <v>1</v>
      </c>
      <c r="F136" s="21">
        <f t="shared" si="2"/>
        <v>2</v>
      </c>
    </row>
    <row r="137" spans="1:6" ht="30" x14ac:dyDescent="0.25">
      <c r="A137" s="21" t="s">
        <v>2077</v>
      </c>
      <c r="B137" s="21" t="s">
        <v>2078</v>
      </c>
      <c r="C137" s="21">
        <v>1</v>
      </c>
      <c r="D137" s="21" t="s">
        <v>34</v>
      </c>
      <c r="E137" s="21">
        <v>251.5052</v>
      </c>
      <c r="F137" s="21">
        <f t="shared" si="2"/>
        <v>251.5052</v>
      </c>
    </row>
    <row r="138" spans="1:6" ht="30" x14ac:dyDescent="0.25">
      <c r="A138" s="21" t="s">
        <v>2081</v>
      </c>
      <c r="B138" s="21" t="s">
        <v>2082</v>
      </c>
      <c r="C138" s="21">
        <v>1</v>
      </c>
      <c r="D138" s="21" t="s">
        <v>34</v>
      </c>
      <c r="E138" s="21">
        <v>2231.5569999999998</v>
      </c>
      <c r="F138" s="21">
        <f t="shared" si="2"/>
        <v>2231.5569999999998</v>
      </c>
    </row>
    <row r="139" spans="1:6" ht="30" x14ac:dyDescent="0.25">
      <c r="A139" s="21" t="s">
        <v>2083</v>
      </c>
      <c r="B139" s="21" t="s">
        <v>2084</v>
      </c>
      <c r="C139" s="21">
        <v>42</v>
      </c>
      <c r="D139" s="21" t="s">
        <v>34</v>
      </c>
      <c r="E139" s="21">
        <v>1</v>
      </c>
      <c r="F139" s="21">
        <f t="shared" si="2"/>
        <v>42</v>
      </c>
    </row>
    <row r="140" spans="1:6" ht="30" x14ac:dyDescent="0.25">
      <c r="A140" s="21" t="s">
        <v>2089</v>
      </c>
      <c r="B140" s="21" t="s">
        <v>2120</v>
      </c>
      <c r="C140" s="21">
        <v>5</v>
      </c>
      <c r="D140" s="21" t="s">
        <v>34</v>
      </c>
      <c r="E140" s="21">
        <v>3174.2</v>
      </c>
      <c r="F140" s="21">
        <f t="shared" si="2"/>
        <v>15871</v>
      </c>
    </row>
    <row r="141" spans="1:6" ht="60" x14ac:dyDescent="0.25">
      <c r="A141" s="21" t="s">
        <v>2138</v>
      </c>
      <c r="B141" s="21" t="s">
        <v>2139</v>
      </c>
      <c r="C141" s="21">
        <v>7</v>
      </c>
      <c r="D141" s="21" t="s">
        <v>34</v>
      </c>
      <c r="E141" s="21">
        <v>16992</v>
      </c>
      <c r="F141" s="21">
        <f t="shared" si="2"/>
        <v>118944</v>
      </c>
    </row>
    <row r="142" spans="1:6" ht="30" x14ac:dyDescent="0.25">
      <c r="A142" s="21" t="s">
        <v>2091</v>
      </c>
      <c r="B142" s="21" t="s">
        <v>2092</v>
      </c>
      <c r="C142" s="21">
        <v>2</v>
      </c>
      <c r="D142" s="21" t="s">
        <v>34</v>
      </c>
      <c r="E142" s="21">
        <v>1</v>
      </c>
      <c r="F142" s="21">
        <f t="shared" si="2"/>
        <v>2</v>
      </c>
    </row>
    <row r="143" spans="1:6" ht="30" x14ac:dyDescent="0.25">
      <c r="A143" s="21" t="s">
        <v>2093</v>
      </c>
      <c r="B143" s="21" t="s">
        <v>2094</v>
      </c>
      <c r="C143" s="21">
        <v>9</v>
      </c>
      <c r="D143" s="21" t="s">
        <v>34</v>
      </c>
      <c r="E143" s="21">
        <v>1</v>
      </c>
      <c r="F143" s="21">
        <f t="shared" si="2"/>
        <v>9</v>
      </c>
    </row>
    <row r="144" spans="1:6" ht="30" x14ac:dyDescent="0.25">
      <c r="A144" s="21" t="s">
        <v>2095</v>
      </c>
      <c r="B144" s="21" t="s">
        <v>2096</v>
      </c>
      <c r="C144" s="21">
        <v>1</v>
      </c>
      <c r="D144" s="21" t="s">
        <v>34</v>
      </c>
      <c r="E144" s="21">
        <v>56640</v>
      </c>
      <c r="F144" s="21">
        <f t="shared" si="2"/>
        <v>56640</v>
      </c>
    </row>
    <row r="145" spans="1:6" x14ac:dyDescent="0.25">
      <c r="F145" s="33">
        <f>SUM(F100:F144)</f>
        <v>3858444.1888000001</v>
      </c>
    </row>
    <row r="148" spans="1:6" x14ac:dyDescent="0.25">
      <c r="A148" s="2" t="s">
        <v>2140</v>
      </c>
      <c r="B148" s="58">
        <v>44842</v>
      </c>
      <c r="C148" s="2" t="s">
        <v>2141</v>
      </c>
    </row>
  </sheetData>
  <customSheetViews>
    <customSheetView guid="{9F631BAD-A2BA-4E1A-BC1A-5D15FE911CF9}" showPageBreaks="1" view="pageLayout" topLeftCell="A10">
      <selection activeCell="A96" sqref="A96:F96"/>
      <pageMargins left="0.7" right="0.7" top="0.75" bottom="0.75" header="0.3" footer="0.3"/>
      <pageSetup paperSize="9" orientation="portrait" horizontalDpi="4294967295" verticalDpi="4294967295" r:id="rId1"/>
    </customSheetView>
  </customSheetViews>
  <mergeCells count="14">
    <mergeCell ref="A97:F97"/>
    <mergeCell ref="A98:F98"/>
    <mergeCell ref="A44:F44"/>
    <mergeCell ref="A45:F45"/>
    <mergeCell ref="A47:F47"/>
    <mergeCell ref="A94:F94"/>
    <mergeCell ref="A95:F95"/>
    <mergeCell ref="A96:F96"/>
    <mergeCell ref="A2:F2"/>
    <mergeCell ref="A3:F3"/>
    <mergeCell ref="A4:F4"/>
    <mergeCell ref="A5:F5"/>
    <mergeCell ref="A6:F6"/>
    <mergeCell ref="A43:F43"/>
  </mergeCells>
  <pageMargins left="0.7" right="0.7" top="0.75" bottom="0.75" header="0.3" footer="0.3"/>
  <pageSetup paperSize="9" orientation="portrait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 </vt:lpstr>
      <vt:lpstr>ALIMENTOS Y BEBIDAS</vt:lpstr>
      <vt:lpstr>LIMPIEZA</vt:lpstr>
      <vt:lpstr>GASTABLE DE OFICINA</vt:lpstr>
      <vt:lpstr>DESECHABLES</vt:lpstr>
      <vt:lpstr>MEDIACMENTOS</vt:lpstr>
      <vt:lpstr>ACABADOS TEXTILES</vt:lpstr>
      <vt:lpstr>UTILES VARIOS</vt:lpstr>
      <vt:lpstr>ACTIVOS FIJOS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Matos Suarez</dc:creator>
  <cp:lastModifiedBy>Ana Maria Matos Suarez</cp:lastModifiedBy>
  <dcterms:created xsi:type="dcterms:W3CDTF">2022-10-08T16:15:22Z</dcterms:created>
  <dcterms:modified xsi:type="dcterms:W3CDTF">2022-10-08T17:20:08Z</dcterms:modified>
</cp:coreProperties>
</file>