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medina.CONANI\Desktop\"/>
    </mc:Choice>
  </mc:AlternateContent>
  <bookViews>
    <workbookView xWindow="0" yWindow="0" windowWidth="20490" windowHeight="7455"/>
  </bookViews>
  <sheets>
    <sheet name="Ejecucion ener-julio  2021" sheetId="7" r:id="rId1"/>
  </sheets>
  <externalReferences>
    <externalReference r:id="rId2"/>
  </externalReferences>
  <definedNames>
    <definedName name="_xlnm.Print_Titles" localSheetId="0">'Ejecucion ener-julio  2021'!$7:$7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7" l="1"/>
  <c r="G20" i="7"/>
  <c r="H20" i="7"/>
  <c r="H15" i="7" s="1"/>
  <c r="I14" i="7"/>
  <c r="I11" i="7"/>
  <c r="I10" i="7"/>
  <c r="I72" i="7"/>
  <c r="I71" i="7"/>
  <c r="I70" i="7"/>
  <c r="I68" i="7"/>
  <c r="I67" i="7"/>
  <c r="I65" i="7"/>
  <c r="I64" i="7"/>
  <c r="I63" i="7"/>
  <c r="I62" i="7"/>
  <c r="I52" i="7"/>
  <c r="I54" i="7"/>
  <c r="I36" i="7"/>
  <c r="I33" i="7"/>
  <c r="I32" i="7"/>
  <c r="I31" i="7"/>
  <c r="I30" i="7"/>
  <c r="I29" i="7"/>
  <c r="I27" i="7"/>
  <c r="I26" i="7"/>
  <c r="I24" i="7"/>
  <c r="I21" i="7"/>
  <c r="I19" i="7"/>
  <c r="I17" i="7"/>
  <c r="I16" i="7"/>
  <c r="H76" i="7"/>
  <c r="H84" i="7" s="1"/>
  <c r="H69" i="7"/>
  <c r="H66" i="7"/>
  <c r="H61" i="7"/>
  <c r="H51" i="7"/>
  <c r="H35" i="7"/>
  <c r="H25" i="7"/>
  <c r="H9" i="7"/>
  <c r="I20" i="7" l="1"/>
  <c r="H73" i="7"/>
  <c r="H86" i="7"/>
  <c r="D56" i="7"/>
  <c r="I56" i="7" s="1"/>
  <c r="I12" i="7" l="1"/>
  <c r="I13" i="7"/>
  <c r="E23" i="7"/>
  <c r="I23" i="7" s="1"/>
  <c r="D22" i="7" l="1"/>
  <c r="I22" i="7" s="1"/>
  <c r="D34" i="7"/>
  <c r="I34" i="7" s="1"/>
  <c r="C51" i="7" l="1"/>
  <c r="D51" i="7"/>
  <c r="E51" i="7"/>
  <c r="F51" i="7"/>
  <c r="G51" i="7"/>
  <c r="C35" i="7"/>
  <c r="D35" i="7"/>
  <c r="E35" i="7"/>
  <c r="F35" i="7"/>
  <c r="G35" i="7"/>
  <c r="C25" i="7"/>
  <c r="D25" i="7"/>
  <c r="E25" i="7"/>
  <c r="F25" i="7"/>
  <c r="G25" i="7"/>
  <c r="C15" i="7"/>
  <c r="D15" i="7"/>
  <c r="E15" i="7"/>
  <c r="F15" i="7"/>
  <c r="G15" i="7"/>
  <c r="C9" i="7"/>
  <c r="D9" i="7"/>
  <c r="E9" i="7"/>
  <c r="F9" i="7"/>
  <c r="G9" i="7"/>
  <c r="I37" i="7"/>
  <c r="I38" i="7"/>
  <c r="I39" i="7"/>
  <c r="I40" i="7"/>
  <c r="I41" i="7"/>
  <c r="I42" i="7"/>
  <c r="I44" i="7"/>
  <c r="I45" i="7"/>
  <c r="I46" i="7"/>
  <c r="I47" i="7"/>
  <c r="I48" i="7"/>
  <c r="I49" i="7"/>
  <c r="I50" i="7"/>
  <c r="I55" i="7"/>
  <c r="I57" i="7"/>
  <c r="I58" i="7"/>
  <c r="I59" i="7"/>
  <c r="I60" i="7"/>
  <c r="I61" i="7"/>
  <c r="I84" i="7"/>
  <c r="B88" i="7"/>
  <c r="I51" i="7" l="1"/>
  <c r="I35" i="7"/>
  <c r="I25" i="7"/>
  <c r="I15" i="7"/>
  <c r="I9" i="7"/>
  <c r="E84" i="7"/>
  <c r="D84" i="7"/>
  <c r="C84" i="7"/>
  <c r="B84" i="7"/>
  <c r="E61" i="7"/>
  <c r="E73" i="7" s="1"/>
  <c r="D61" i="7"/>
  <c r="C61" i="7"/>
  <c r="B61" i="7"/>
  <c r="B51" i="7"/>
  <c r="B35" i="7"/>
  <c r="B25" i="7"/>
  <c r="B15" i="7"/>
  <c r="B9" i="7"/>
  <c r="D73" i="7" l="1"/>
  <c r="D86" i="7" s="1"/>
  <c r="E86" i="7"/>
  <c r="E89" i="7" s="1"/>
  <c r="C73" i="7"/>
  <c r="C86" i="7" s="1"/>
  <c r="B73" i="7"/>
  <c r="G84" i="7"/>
  <c r="F84" i="7"/>
  <c r="G61" i="7"/>
  <c r="G73" i="7" s="1"/>
  <c r="G86" i="7" s="1"/>
  <c r="F61" i="7"/>
  <c r="I73" i="7" l="1"/>
  <c r="B86" i="7"/>
  <c r="B89" i="7" s="1"/>
  <c r="F73" i="7"/>
  <c r="F86" i="7" s="1"/>
  <c r="G89" i="7"/>
  <c r="I86" i="7" l="1"/>
  <c r="C88" i="7" l="1"/>
  <c r="C89" i="7" s="1"/>
  <c r="D88" i="7"/>
  <c r="D89" i="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<sst xmlns="http://schemas.openxmlformats.org/spreadsheetml/2006/main" count="104" uniqueCount="104">
  <si>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</si>
  <si>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</si>
  <si>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</si>
  <si>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</si>
  <si>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</si>
  <si>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</si>
  <si>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</si>
  <si>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</si>
  <si>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</si>
  <si>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</si>
  <si>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</si>
  <si>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</si>
  <si>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</si>
  <si>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</si>
  <si>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</si>
  <si>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</si>
  <si>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</si>
  <si>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</si>
  <si>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</si>
  <si>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</si>
  <si>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</si>
  <si>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</si>
  <si>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</si>
  <si>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</si>
  <si>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</si>
  <si>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</si>
  <si>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</si>
  <si>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</si>
  <si>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</si>
  <si>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</si>
  <si>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</si>
  <si>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</si>
  <si>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</si>
  <si>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</si>
  <si>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</si>
  <si>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</si>
  <si>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</si>
  <si>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2.5 - TRANSFERENCIAS DE CAPITAL</t>
  </si>
  <si>
    <t>2.5.6 - TRANSFERENCIAS DE CAPITAL AL SECTOR EXTERNO</t>
  </si>
  <si>
    <t>2.7 - OBRAS</t>
  </si>
  <si>
    <t>2.7.1 - OBRAS EN EDIFICACIONES</t>
  </si>
  <si>
    <t xml:space="preserve">Enero </t>
  </si>
  <si>
    <t xml:space="preserve">Febrero </t>
  </si>
  <si>
    <t>Marzo</t>
  </si>
  <si>
    <t>Abril</t>
  </si>
  <si>
    <t>Mayo</t>
  </si>
  <si>
    <t>Junio</t>
  </si>
  <si>
    <t>Notas:</t>
  </si>
  <si>
    <t xml:space="preserve">Ejecución de Gastos y Aplicaciones Financieras </t>
  </si>
  <si>
    <t xml:space="preserve">Total </t>
  </si>
  <si>
    <t xml:space="preserve">CONSEJO NACIONAL PARA LA NIÑEZ Y LA ADOLESCENCIA 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</si>
  <si>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</si>
  <si>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</si>
  <si>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</si>
  <si>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</si>
  <si>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</si>
  <si>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</si>
  <si>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</si>
  <si>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</si>
  <si>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</si>
  <si>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</si>
  <si>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</si>
  <si>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</si>
  <si>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</si>
  <si>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</si>
  <si>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</si>
  <si>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</si>
  <si>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</si>
  <si>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</si>
  <si>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</si>
  <si>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</si>
  <si>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</si>
  <si>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</si>
  <si>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</si>
  <si>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</si>
  <si>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</si>
  <si>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</si>
  <si>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</si>
  <si>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</si>
  <si>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</si>
  <si>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</si>
  <si>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</si>
  <si>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</si>
  <si>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</si>
  <si>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</si>
  <si>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</si>
  <si>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</si>
  <si>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</si>
  <si>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Gasto devengado. </t>
    </r>
  </si>
  <si>
    <r>
      <rPr>
        <b/>
        <sz val="10"/>
        <color theme="1"/>
        <rFont val="Calibri"/>
        <family val="2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Se presenta el gasto por mes; cada mes se debe actualizar el gasto devengado de los meses anteriores. </t>
    </r>
  </si>
  <si>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Se presenta la clasificación objetal del gasto al nivel de cuenta. </t>
    </r>
  </si>
  <si>
    <r>
      <rPr>
        <b/>
        <sz val="10"/>
        <color theme="1"/>
        <rFont val="Calibri"/>
        <family val="2"/>
        <scheme val="minor"/>
      </rPr>
      <t xml:space="preserve">4. </t>
    </r>
    <r>
      <rPr>
        <sz val="10"/>
        <color theme="1"/>
        <rFont val="Calibri"/>
        <family val="2"/>
        <scheme val="minor"/>
      </rPr>
      <t>Fecha de imputación: último día del mes analizado</t>
    </r>
  </si>
  <si>
    <r>
      <rPr>
        <b/>
        <sz val="10"/>
        <color theme="1"/>
        <rFont val="Calibri"/>
        <family val="2"/>
        <scheme val="minor"/>
      </rPr>
      <t xml:space="preserve">5. </t>
    </r>
    <r>
      <rPr>
        <sz val="10"/>
        <color theme="1"/>
        <rFont val="Calibri"/>
        <family val="2"/>
        <scheme val="minor"/>
      </rPr>
      <t>Fecha de registro: el día 10 del mes siguiente al mes analizado</t>
    </r>
  </si>
  <si>
    <t>AÑO 2021</t>
  </si>
  <si>
    <r>
      <rPr>
        <b/>
        <sz val="10"/>
        <color theme="1"/>
        <rFont val="Calibri"/>
        <family val="2"/>
        <scheme val="minor"/>
      </rPr>
      <t>6.</t>
    </r>
    <r>
      <rPr>
        <sz val="10"/>
        <color theme="1"/>
        <rFont val="Calibri"/>
        <family val="2"/>
        <scheme val="minor"/>
      </rPr>
      <t xml:space="preserve"> Notas:</t>
    </r>
  </si>
  <si>
    <r>
      <rPr>
        <b/>
        <sz val="10"/>
        <color theme="1"/>
        <rFont val="Calibri"/>
        <family val="2"/>
        <scheme val="minor"/>
      </rPr>
      <t xml:space="preserve">1- Febrero: </t>
    </r>
    <r>
      <rPr>
        <sz val="10"/>
        <color theme="1"/>
        <rFont val="Calibri"/>
        <family val="2"/>
        <scheme val="minor"/>
      </rPr>
      <t>Se anuló el lib. 62 d/f 29/01/2021 por un valor de RD$485,177.28 por error de digitación en el año.</t>
    </r>
  </si>
  <si>
    <r>
      <rPr>
        <b/>
        <sz val="10"/>
        <color theme="1"/>
        <rFont val="Calibri"/>
        <family val="2"/>
        <scheme val="minor"/>
      </rPr>
      <t>2- Marzo:</t>
    </r>
    <r>
      <rPr>
        <sz val="10"/>
        <color theme="1"/>
        <rFont val="Calibri"/>
        <family val="2"/>
        <scheme val="minor"/>
      </rPr>
      <t xml:space="preserve"> Se anuló el lib. 309 d/f 09/02/2021 por un valor de RD$43,290.50 por error en digitacion de impuestos.</t>
    </r>
  </si>
  <si>
    <r>
      <rPr>
        <b/>
        <sz val="10"/>
        <color theme="1"/>
        <rFont val="Calibri"/>
        <family val="2"/>
        <scheme val="minor"/>
      </rPr>
      <t>3-Abril:</t>
    </r>
    <r>
      <rPr>
        <sz val="10"/>
        <color theme="1"/>
        <rFont val="Calibri"/>
        <family val="2"/>
        <scheme val="minor"/>
      </rPr>
      <t xml:space="preserve"> Se anuló el lib. 860 d/f 29/01/2021 por un valor de RD$52,628 por error en cuenta presupuestaria y la incorporacion del lib- 1727 d/f 20/04/2021 por Subsidio de maternidad por un valor de RD$140,600.00 </t>
    </r>
  </si>
  <si>
    <t>Julio</t>
  </si>
  <si>
    <t>Se incorporo a la cuenta  del Lib.. 1727 d/f 20/04/2021, por subsidio de maternidad el monto de RD$ 140,600.00</t>
  </si>
  <si>
    <t>En RD$560,750,573.6</t>
  </si>
  <si>
    <t xml:space="preserve">Reintegro en el mes de Julio por anulacion del libramiento no. 2784 d/f   8/6/2021 anulado por rescincion  del contrato </t>
  </si>
  <si>
    <t xml:space="preserve">Reintegro en el mes de Julio por anulacion del libramiento no. 2792 d/f    8/6/2021 anulado por rescincion  del contrato </t>
  </si>
  <si>
    <t xml:space="preserve">Reintegro en el mes de Julio por anulacion del libramiento no. 2825 d/f    8/6/2021 anulado por rescincion  del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</si>
</sst>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EBF8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39" fontId="4" fillId="3" borderId="0" xfId="1" applyNumberFormat="1" applyFont="1" applyFill="1" applyBorder="1" applyAlignment="1">
      <alignment horizontal="right"/>
    </xf>
    <xf numFmtId="39" fontId="4" fillId="3" borderId="0" xfId="1" applyNumberFormat="1" applyFont="1" applyFill="1" applyBorder="1" applyAlignment="1"/>
    <xf numFmtId="39" fontId="3" fillId="0" borderId="0" xfId="1" applyNumberFormat="1" applyFont="1" applyBorder="1" applyAlignment="1">
      <alignment horizontal="right" wrapText="1"/>
    </xf>
    <xf numFmtId="39" fontId="3" fillId="0" borderId="0" xfId="1" applyNumberFormat="1" applyFont="1" applyBorder="1" applyAlignment="1">
      <alignment wrapText="1"/>
    </xf>
    <xf numFmtId="39" fontId="3" fillId="0" borderId="0" xfId="1" applyNumberFormat="1" applyFont="1" applyFill="1" applyBorder="1" applyAlignment="1"/>
    <xf numFmtId="39" fontId="3" fillId="0" borderId="0" xfId="1" applyNumberFormat="1" applyFont="1" applyBorder="1" applyAlignment="1"/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164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39" fontId="4" fillId="2" borderId="1" xfId="0" applyNumberFormat="1" applyFont="1" applyFill="1" applyBorder="1" applyAlignment="1">
      <alignment horizontal="right" wrapText="1"/>
    </xf>
    <xf numFmtId="39" fontId="4" fillId="2" borderId="1" xfId="0" applyNumberFormat="1" applyFont="1" applyFill="1" applyBorder="1" applyAlignment="1">
      <alignment wrapText="1"/>
    </xf>
    <xf numFmtId="43" fontId="5" fillId="0" borderId="0" xfId="0" applyNumberFormat="1" applyFont="1" applyAlignment="1">
      <alignment horizontal="right"/>
    </xf>
    <xf numFmtId="43" fontId="5" fillId="0" borderId="0" xfId="0" applyNumberFormat="1" applyFont="1"/>
    <xf numFmtId="0" fontId="5" fillId="0" borderId="0" xfId="0" applyFont="1"/>
    <xf numFmtId="39" fontId="5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39" fontId="4" fillId="4" borderId="0" xfId="1" applyNumberFormat="1" applyFont="1" applyFill="1" applyBorder="1" applyAlignment="1">
      <alignment horizontal="right"/>
    </xf>
    <xf numFmtId="39" fontId="4" fillId="4" borderId="0" xfId="1" applyNumberFormat="1" applyFont="1" applyFill="1" applyBorder="1" applyAlignment="1"/>
    <xf numFmtId="39" fontId="4" fillId="5" borderId="0" xfId="0" applyNumberFormat="1" applyFont="1" applyFill="1" applyBorder="1" applyAlignment="1">
      <alignment horizontal="right" wrapText="1"/>
    </xf>
    <xf numFmtId="39" fontId="4" fillId="5" borderId="0" xfId="0" applyNumberFormat="1" applyFont="1" applyFill="1" applyBorder="1" applyAlignment="1">
      <alignment wrapText="1"/>
    </xf>
    <xf numFmtId="4" fontId="4" fillId="5" borderId="0" xfId="0" applyNumberFormat="1" applyFont="1" applyFill="1" applyBorder="1" applyAlignment="1">
      <alignment horizontal="right" wrapText="1"/>
    </xf>
    <xf numFmtId="4" fontId="4" fillId="5" borderId="0" xfId="0" applyNumberFormat="1" applyFont="1" applyFill="1" applyBorder="1" applyAlignment="1">
      <alignment wrapText="1"/>
    </xf>
    <xf numFmtId="0" fontId="1" fillId="6" borderId="0" xfId="0" applyFont="1" applyFill="1" applyBorder="1" applyAlignment="1">
      <alignment horizontal="left" vertical="center" wrapText="1"/>
    </xf>
    <xf numFmtId="39" fontId="4" fillId="6" borderId="0" xfId="0" applyNumberFormat="1" applyFont="1" applyFill="1" applyBorder="1" applyAlignment="1">
      <alignment horizontal="right" wrapText="1"/>
    </xf>
    <xf numFmtId="39" fontId="4" fillId="6" borderId="0" xfId="0" applyNumberFormat="1" applyFont="1" applyFill="1" applyBorder="1" applyAlignment="1">
      <alignment wrapText="1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/>
    <xf numFmtId="0" fontId="10" fillId="0" borderId="0" xfId="0" applyFont="1" applyAlignment="1" applyProtection="1">
      <alignment vertical="top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39" fontId="7" fillId="6" borderId="0" xfId="0" applyNumberFormat="1" applyFont="1" applyFill="1" applyBorder="1" applyAlignment="1">
      <alignment wrapText="1"/>
    </xf>
    <xf numFmtId="40" fontId="11" fillId="0" borderId="0" xfId="0" applyNumberFormat="1" applyFont="1"/>
    <xf numFmtId="39" fontId="11" fillId="0" borderId="0" xfId="0" applyNumberFormat="1" applyFont="1" applyAlignment="1">
      <alignment horizontal="right"/>
    </xf>
    <xf numFmtId="39" fontId="3" fillId="0" borderId="0" xfId="1" applyNumberFormat="1" applyFont="1" applyFill="1" applyBorder="1" applyAlignment="1">
      <alignment wrapText="1"/>
    </xf>
    <xf numFmtId="39" fontId="3" fillId="7" borderId="0" xfId="1" applyNumberFormat="1" applyFont="1" applyFill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43" fontId="4" fillId="0" borderId="0" xfId="1" applyFont="1" applyBorder="1" applyAlignment="1">
      <alignment horizontal="right" vertical="center" wrapText="1"/>
    </xf>
    <xf numFmtId="43" fontId="4" fillId="0" borderId="0" xfId="1" applyFont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 indent="2"/>
    </xf>
    <xf numFmtId="0" fontId="4" fillId="3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4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874060</xdr:colOff>
      <xdr:row>0</xdr:row>
      <xdr:rowOff>0</xdr:rowOff>
    </xdr:from>
    <xdr:to>
      <xdr:col>1</xdr:col>
      <xdr:colOff>26103</xdr:colOff>
      <xdr:row>3</xdr:row>
      <xdr:rowOff>165700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874060" y="0"/>
          <a:ext cx="1213925" cy="7820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672354</xdr:colOff>
      <xdr:row>104</xdr:row>
      <xdr:rowOff>123264</xdr:rowOff>
    </xdr:from>
    <xdr:to>
      <xdr:col>7</xdr:col>
      <xdr:colOff>549089</xdr:colOff>
      <xdr:row>107</xdr:row>
      <xdr:rowOff>152959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1" t="53127" r="46593" b="33344"/>
        <a:stretch>
          <a:fillRect/>
        </a:stretch>
      </xdr:blipFill>
      <xdr:spPr bwMode="auto">
        <a:xfrm>
          <a:off x="672354" y="35825205"/>
          <a:ext cx="738467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illar/Desktop/soporte%20de%20la%20ejecucion/EJECUCION%20PRESUPUESTARIA%20%20ACUMULADA,%20C.U,%20OPERACIONES%20%20PERIODO%20ENERO-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EJEC. PRESUP. ENERO-2021"/>
      <sheetName val="Hoja1"/>
      <sheetName val="Hoja2"/>
      <sheetName val="devengado "/>
      <sheetName val="OPERACIONES ENERO 2021"/>
    </sheetNames>
    <sheetDataSet>
      <sheetData sheetId="0" refreshError="1"/>
      <sheetData sheetId="1" refreshError="1">
        <row r="228">
          <cell r="R228">
            <v>196364922.63</v>
          </cell>
        </row>
        <row r="229">
          <cell r="F229">
            <v>47637345.479999997</v>
          </cell>
          <cell r="G229">
            <v>61536777.810000002</v>
          </cell>
          <cell r="H229">
            <v>87719267.120000005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zoomScale="85" zoomScaleNormal="85" workbookViewId="0">
      <selection activeCell="E103" sqref="E103"/>
    </sheetView>
  </sheetViews>
  <sheetFormatPr baseColWidth="10" defaultColWidth="9.140625" defaultRowHeight="15" x14ac:dyDescent="0.25"/>
  <cols>
    <col min="1" max="1" width="31" customWidth="1"/>
    <col min="2" max="2" width="13.7109375" style="6" bestFit="1" customWidth="1"/>
    <col min="3" max="4" width="13.7109375" bestFit="1" customWidth="1"/>
    <col min="5" max="5" width="14.140625" bestFit="1" customWidth="1"/>
    <col min="6" max="6" width="12.85546875" customWidth="1"/>
    <col min="7" max="8" width="13.28515625" bestFit="1" customWidth="1"/>
    <col min="9" max="9" width="14.42578125" customWidth="1"/>
  </cols>
  <sheetData>
    <row r="1" spans="1:9" x14ac:dyDescent="0.25">
      <c r="A1" s="2"/>
      <c r="B1" s="4"/>
      <c r="C1" s="2"/>
      <c r="D1" s="2"/>
      <c r="E1" s="2"/>
      <c r="F1" s="2"/>
      <c r="G1" s="2"/>
      <c r="H1" s="2"/>
      <c r="I1" s="2"/>
    </row>
    <row r="2" spans="1:9" ht="18.75" customHeight="1" x14ac:dyDescent="0.25">
      <c r="A2" s="63" t="s">
        <v>50</v>
      </c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63" t="s">
        <v>93</v>
      </c>
      <c r="B3" s="63"/>
      <c r="C3" s="63"/>
      <c r="D3" s="63"/>
      <c r="E3" s="63"/>
      <c r="F3" s="63"/>
      <c r="G3" s="63"/>
      <c r="H3" s="63"/>
      <c r="I3" s="63"/>
    </row>
    <row r="4" spans="1:9" ht="18.75" customHeight="1" x14ac:dyDescent="0.25">
      <c r="A4" s="63" t="s">
        <v>48</v>
      </c>
      <c r="B4" s="63"/>
      <c r="C4" s="63"/>
      <c r="D4" s="63"/>
      <c r="E4" s="63"/>
      <c r="F4" s="63"/>
      <c r="G4" s="63"/>
      <c r="H4" s="63"/>
      <c r="I4" s="63"/>
    </row>
    <row r="5" spans="1:9" ht="15.75" customHeight="1" x14ac:dyDescent="0.25">
      <c r="A5" s="64" t="s">
        <v>100</v>
      </c>
      <c r="B5" s="64"/>
      <c r="C5" s="64"/>
      <c r="D5" s="64"/>
      <c r="E5" s="64"/>
      <c r="F5" s="64"/>
      <c r="G5" s="64"/>
      <c r="H5" s="64"/>
      <c r="I5" s="64"/>
    </row>
    <row r="6" spans="1:9" x14ac:dyDescent="0.25">
      <c r="A6" s="2"/>
      <c r="B6" s="4"/>
      <c r="C6" s="2"/>
      <c r="D6" s="2"/>
      <c r="E6" s="2"/>
      <c r="F6" s="2"/>
      <c r="G6" s="2"/>
      <c r="H6" s="2"/>
      <c r="I6" s="2"/>
    </row>
    <row r="7" spans="1:9" ht="29.25" customHeight="1" x14ac:dyDescent="0.25">
      <c r="A7" s="48" t="s">
        <v>0</v>
      </c>
      <c r="B7" s="49" t="s">
        <v>41</v>
      </c>
      <c r="C7" s="48" t="s">
        <v>42</v>
      </c>
      <c r="D7" s="48" t="s">
        <v>43</v>
      </c>
      <c r="E7" s="48" t="s">
        <v>44</v>
      </c>
      <c r="F7" s="48" t="s">
        <v>45</v>
      </c>
      <c r="G7" s="48" t="s">
        <v>46</v>
      </c>
      <c r="H7" s="48" t="s">
        <v>98</v>
      </c>
      <c r="I7" s="48" t="s">
        <v>49</v>
      </c>
    </row>
    <row r="8" spans="1:9" x14ac:dyDescent="0.25">
      <c r="A8" s="50" t="s">
        <v>1</v>
      </c>
      <c r="B8" s="51"/>
      <c r="C8" s="52"/>
      <c r="D8" s="52"/>
      <c r="E8" s="52"/>
      <c r="F8" s="52"/>
      <c r="G8" s="52"/>
      <c r="H8" s="52"/>
      <c r="I8" s="52"/>
    </row>
    <row r="9" spans="1:9" ht="33" customHeight="1" x14ac:dyDescent="0.25">
      <c r="A9" s="53" t="s">
        <v>2</v>
      </c>
      <c r="B9" s="27">
        <f t="shared" ref="B9:I9" si="0">+B10+B11+B12+B13+B14</f>
        <v>46722159.680000007</v>
      </c>
      <c r="C9" s="28">
        <f t="shared" si="0"/>
        <v>51873458.159999996</v>
      </c>
      <c r="D9" s="28">
        <f t="shared" si="0"/>
        <v>52431537.269999996</v>
      </c>
      <c r="E9" s="28">
        <f t="shared" si="0"/>
        <v>74305724.229999989</v>
      </c>
      <c r="F9" s="28">
        <f t="shared" si="0"/>
        <v>52563572.180000007</v>
      </c>
      <c r="G9" s="28">
        <f t="shared" si="0"/>
        <v>52359733.810000002</v>
      </c>
      <c r="H9" s="28">
        <f>+H10+H11+H12+H13+H14</f>
        <v>50470124.350000001</v>
      </c>
      <c r="I9" s="28">
        <f t="shared" si="0"/>
        <v>380689241.32999998</v>
      </c>
    </row>
    <row r="10" spans="1:9" ht="24" customHeight="1" x14ac:dyDescent="0.25">
      <c r="A10" s="54" t="s">
        <v>3</v>
      </c>
      <c r="B10" s="9">
        <v>39424083.32</v>
      </c>
      <c r="C10" s="9">
        <v>44318614.259999998</v>
      </c>
      <c r="D10" s="9">
        <v>45013982.619999997</v>
      </c>
      <c r="E10" s="10">
        <v>43573763.93</v>
      </c>
      <c r="F10" s="10">
        <v>44696777.640000001</v>
      </c>
      <c r="G10" s="10">
        <v>40679576.82</v>
      </c>
      <c r="H10" s="10">
        <v>42764586.469999999</v>
      </c>
      <c r="I10" s="11">
        <f>+B10+C10+D10+E10+F10+G10-37068.35+H10</f>
        <v>300434316.70999998</v>
      </c>
    </row>
    <row r="11" spans="1:9" ht="24" customHeight="1" x14ac:dyDescent="0.25">
      <c r="A11" s="54" t="s">
        <v>4</v>
      </c>
      <c r="B11" s="9">
        <v>1325356.1299999999</v>
      </c>
      <c r="C11" s="9">
        <v>1311105.6599999999</v>
      </c>
      <c r="D11" s="9">
        <v>1301234.8799999999</v>
      </c>
      <c r="E11" s="10">
        <v>24570654.370000001</v>
      </c>
      <c r="F11" s="10">
        <v>1741275.84</v>
      </c>
      <c r="G11" s="10">
        <v>5534770.6699999999</v>
      </c>
      <c r="H11" s="10">
        <v>1524276.49</v>
      </c>
      <c r="I11" s="11">
        <f>+B11+C11+D11+E11+F11+G11+H11</f>
        <v>37308674.039999999</v>
      </c>
    </row>
    <row r="12" spans="1:9" ht="24" customHeight="1" x14ac:dyDescent="0.25">
      <c r="A12" s="54" t="s">
        <v>35</v>
      </c>
      <c r="B12" s="9">
        <v>40500</v>
      </c>
      <c r="C12" s="9">
        <v>40500</v>
      </c>
      <c r="D12" s="9">
        <v>40500</v>
      </c>
      <c r="E12" s="10">
        <v>40500</v>
      </c>
      <c r="F12" s="10">
        <v>40500</v>
      </c>
      <c r="G12" s="10">
        <v>40500</v>
      </c>
      <c r="H12" s="10">
        <v>0</v>
      </c>
      <c r="I12" s="11">
        <f t="shared" ref="I12:I13" si="1">+B12+C12+D12+E12+F12+G12</f>
        <v>243000</v>
      </c>
    </row>
    <row r="13" spans="1:9" ht="24" customHeight="1" x14ac:dyDescent="0.25">
      <c r="A13" s="54" t="s">
        <v>5</v>
      </c>
      <c r="B13" s="9">
        <v>0</v>
      </c>
      <c r="C13" s="9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</row>
    <row r="14" spans="1:9" ht="24" customHeight="1" x14ac:dyDescent="0.25">
      <c r="A14" s="54" t="s">
        <v>6</v>
      </c>
      <c r="B14" s="9">
        <v>5932220.2300000004</v>
      </c>
      <c r="C14" s="9">
        <v>6203238.2400000002</v>
      </c>
      <c r="D14" s="9">
        <v>6075819.7699999996</v>
      </c>
      <c r="E14" s="10">
        <v>6120805.9299999997</v>
      </c>
      <c r="F14" s="10">
        <v>6085018.7000000002</v>
      </c>
      <c r="G14" s="10">
        <v>6104886.3200000003</v>
      </c>
      <c r="H14" s="10">
        <v>6181261.3899999997</v>
      </c>
      <c r="I14" s="11">
        <f>+B14+C14+D14+E14+F14+G14+H14</f>
        <v>42703250.579999998</v>
      </c>
    </row>
    <row r="15" spans="1:9" x14ac:dyDescent="0.25">
      <c r="A15" s="55" t="s">
        <v>7</v>
      </c>
      <c r="B15" s="7">
        <f t="shared" ref="B15:I15" si="2">+B16+B17+B18+B19+B20+B21+B22+B23+B24</f>
        <v>430008.52</v>
      </c>
      <c r="C15" s="7">
        <f t="shared" si="2"/>
        <v>5592708.0599999996</v>
      </c>
      <c r="D15" s="7">
        <f t="shared" si="2"/>
        <v>7720067.8999999994</v>
      </c>
      <c r="E15" s="8">
        <f t="shared" si="2"/>
        <v>12410718.689999999</v>
      </c>
      <c r="F15" s="8">
        <f t="shared" si="2"/>
        <v>7679964.3199999994</v>
      </c>
      <c r="G15" s="8">
        <f t="shared" si="2"/>
        <v>4896664.3599999994</v>
      </c>
      <c r="H15" s="8">
        <f>+H16+H17+H18+H19+H20+H21+H22+H23+H24</f>
        <v>11034202.809999999</v>
      </c>
      <c r="I15" s="8">
        <f t="shared" si="2"/>
        <v>49659935.340000004</v>
      </c>
    </row>
    <row r="16" spans="1:9" ht="22.9" customHeight="1" x14ac:dyDescent="0.25">
      <c r="A16" s="54" t="s">
        <v>8</v>
      </c>
      <c r="B16" s="9">
        <v>430008.52</v>
      </c>
      <c r="C16" s="9">
        <v>2982722.25</v>
      </c>
      <c r="D16" s="9">
        <v>2505715.5699999998</v>
      </c>
      <c r="E16" s="10">
        <v>2277787.65</v>
      </c>
      <c r="F16" s="10">
        <v>3637490.29</v>
      </c>
      <c r="G16" s="10">
        <v>1293403.58</v>
      </c>
      <c r="H16" s="10">
        <v>2568222.61</v>
      </c>
      <c r="I16" s="11">
        <f t="shared" ref="I16:I24" si="3">SUM(B16:H16)</f>
        <v>15695350.470000001</v>
      </c>
    </row>
    <row r="17" spans="1:9" ht="27.75" customHeight="1" x14ac:dyDescent="0.25">
      <c r="A17" s="54" t="s">
        <v>9</v>
      </c>
      <c r="B17" s="9">
        <v>0</v>
      </c>
      <c r="C17" s="9">
        <v>131923.93</v>
      </c>
      <c r="D17" s="9">
        <v>364072.34</v>
      </c>
      <c r="E17" s="10">
        <v>43770.99</v>
      </c>
      <c r="F17" s="10">
        <v>9108.1299999999992</v>
      </c>
      <c r="G17" s="10">
        <v>8944.9</v>
      </c>
      <c r="H17" s="10">
        <v>102221.75999999999</v>
      </c>
      <c r="I17" s="11">
        <f t="shared" si="3"/>
        <v>660042.05000000005</v>
      </c>
    </row>
    <row r="18" spans="1:9" ht="20.45" customHeight="1" x14ac:dyDescent="0.25">
      <c r="A18" s="54" t="s">
        <v>10</v>
      </c>
      <c r="B18" s="9">
        <v>0</v>
      </c>
      <c r="C18" s="9">
        <v>721150</v>
      </c>
      <c r="D18" s="9">
        <v>1178700</v>
      </c>
      <c r="E18" s="10">
        <v>795900</v>
      </c>
      <c r="F18" s="10">
        <v>237899.32</v>
      </c>
      <c r="G18" s="10">
        <v>593000</v>
      </c>
      <c r="H18" s="10">
        <v>1393000</v>
      </c>
      <c r="I18" s="47">
        <v>4815250</v>
      </c>
    </row>
    <row r="19" spans="1:9" ht="30.75" customHeight="1" x14ac:dyDescent="0.25">
      <c r="A19" s="54" t="s">
        <v>11</v>
      </c>
      <c r="B19" s="9">
        <v>0</v>
      </c>
      <c r="C19" s="9">
        <v>0</v>
      </c>
      <c r="D19" s="9">
        <v>68585.259999999995</v>
      </c>
      <c r="E19" s="10">
        <v>18604</v>
      </c>
      <c r="F19" s="10">
        <v>35243</v>
      </c>
      <c r="G19" s="10">
        <v>32443.74</v>
      </c>
      <c r="H19" s="10">
        <v>75191.95</v>
      </c>
      <c r="I19" s="11">
        <f t="shared" si="3"/>
        <v>230067.95</v>
      </c>
    </row>
    <row r="20" spans="1:9" ht="20.45" customHeight="1" x14ac:dyDescent="0.25">
      <c r="A20" s="54" t="s">
        <v>12</v>
      </c>
      <c r="B20" s="9">
        <v>0</v>
      </c>
      <c r="C20" s="9">
        <v>885243.45</v>
      </c>
      <c r="D20" s="9">
        <v>2418778.1800000002</v>
      </c>
      <c r="E20" s="10">
        <v>2475026.21</v>
      </c>
      <c r="F20" s="10">
        <v>2971104.9</v>
      </c>
      <c r="G20" s="10">
        <f>1234953.03-127744.32</f>
        <v>1107208.71</v>
      </c>
      <c r="H20" s="46">
        <f>986879.83</f>
        <v>986879.83</v>
      </c>
      <c r="I20" s="11">
        <f t="shared" si="3"/>
        <v>10844241.279999999</v>
      </c>
    </row>
    <row r="21" spans="1:9" ht="25.5" customHeight="1" x14ac:dyDescent="0.25">
      <c r="A21" s="54" t="s">
        <v>13</v>
      </c>
      <c r="B21" s="9">
        <v>0</v>
      </c>
      <c r="C21" s="9">
        <v>0</v>
      </c>
      <c r="D21" s="9">
        <v>0</v>
      </c>
      <c r="E21" s="10">
        <v>0</v>
      </c>
      <c r="F21" s="10">
        <v>14330.35</v>
      </c>
      <c r="G21" s="10">
        <v>222091.5</v>
      </c>
      <c r="H21" s="10">
        <v>2764775.39</v>
      </c>
      <c r="I21" s="11">
        <f t="shared" si="3"/>
        <v>3001197.24</v>
      </c>
    </row>
    <row r="22" spans="1:9" ht="42.75" customHeight="1" x14ac:dyDescent="0.25">
      <c r="A22" s="54" t="s">
        <v>14</v>
      </c>
      <c r="B22" s="9">
        <v>0</v>
      </c>
      <c r="C22" s="9">
        <v>0</v>
      </c>
      <c r="D22" s="9">
        <f>303280.6-42480</f>
        <v>260800.59999999998</v>
      </c>
      <c r="E22" s="10">
        <v>2184908.6800000002</v>
      </c>
      <c r="F22" s="10">
        <v>61691.3</v>
      </c>
      <c r="G22" s="10">
        <v>140908.28</v>
      </c>
      <c r="H22" s="10">
        <v>537843.1</v>
      </c>
      <c r="I22" s="11">
        <f t="shared" si="3"/>
        <v>3186151.96</v>
      </c>
    </row>
    <row r="23" spans="1:9" ht="36" customHeight="1" x14ac:dyDescent="0.25">
      <c r="A23" s="54" t="s">
        <v>15</v>
      </c>
      <c r="B23" s="9">
        <v>0</v>
      </c>
      <c r="C23" s="9">
        <v>750803.37</v>
      </c>
      <c r="D23" s="9">
        <v>862808.96</v>
      </c>
      <c r="E23" s="10">
        <f>5326826.17-717485</f>
        <v>4609341.17</v>
      </c>
      <c r="F23" s="10">
        <v>697662.63</v>
      </c>
      <c r="G23" s="10">
        <v>1394823.75</v>
      </c>
      <c r="H23" s="10">
        <v>2600093.19</v>
      </c>
      <c r="I23" s="11">
        <f t="shared" si="3"/>
        <v>10915533.07</v>
      </c>
    </row>
    <row r="24" spans="1:9" ht="29.25" customHeight="1" x14ac:dyDescent="0.25">
      <c r="A24" s="54" t="s">
        <v>36</v>
      </c>
      <c r="B24" s="9">
        <v>0</v>
      </c>
      <c r="C24" s="9">
        <v>120865.06</v>
      </c>
      <c r="D24" s="9">
        <v>60606.99</v>
      </c>
      <c r="E24" s="10">
        <v>5379.99</v>
      </c>
      <c r="F24" s="10">
        <v>15434.4</v>
      </c>
      <c r="G24" s="10">
        <v>103839.9</v>
      </c>
      <c r="H24" s="10">
        <v>5974.98</v>
      </c>
      <c r="I24" s="11">
        <f t="shared" si="3"/>
        <v>312101.31999999995</v>
      </c>
    </row>
    <row r="25" spans="1:9" ht="21" customHeight="1" x14ac:dyDescent="0.25">
      <c r="A25" s="53" t="s">
        <v>16</v>
      </c>
      <c r="B25" s="27">
        <f t="shared" ref="B25:I25" si="4">+B26+B27+B28+B29+B30+B31+B32+B33+B34</f>
        <v>0</v>
      </c>
      <c r="C25" s="27">
        <f t="shared" si="4"/>
        <v>3670772.37</v>
      </c>
      <c r="D25" s="27">
        <f t="shared" si="4"/>
        <v>17007426.489999998</v>
      </c>
      <c r="E25" s="28">
        <f t="shared" si="4"/>
        <v>18534795.510000002</v>
      </c>
      <c r="F25" s="28">
        <f t="shared" si="4"/>
        <v>8804754.5299999993</v>
      </c>
      <c r="G25" s="28">
        <f t="shared" si="4"/>
        <v>9671091.1099999994</v>
      </c>
      <c r="H25" s="28">
        <f>+H26+H27+H28+H29+H30+H31+H32+H33+H34</f>
        <v>12498131.350000001</v>
      </c>
      <c r="I25" s="28">
        <f t="shared" si="4"/>
        <v>70291370.679999992</v>
      </c>
    </row>
    <row r="26" spans="1:9" ht="19.5" customHeight="1" x14ac:dyDescent="0.25">
      <c r="A26" s="54" t="s">
        <v>17</v>
      </c>
      <c r="B26" s="9">
        <v>0</v>
      </c>
      <c r="C26" s="9">
        <v>2830609.44</v>
      </c>
      <c r="D26" s="9">
        <v>14358607.529999999</v>
      </c>
      <c r="E26" s="10">
        <v>8150810.9299999997</v>
      </c>
      <c r="F26" s="10">
        <v>4135760.29</v>
      </c>
      <c r="G26" s="10">
        <v>4615392.3099999996</v>
      </c>
      <c r="H26" s="10">
        <v>4415823.8099999996</v>
      </c>
      <c r="I26" s="11">
        <f t="shared" ref="I26:I34" si="5">SUM(B26:H26)</f>
        <v>38507004.310000002</v>
      </c>
    </row>
    <row r="27" spans="1:9" ht="19.5" customHeight="1" x14ac:dyDescent="0.25">
      <c r="A27" s="54" t="s">
        <v>18</v>
      </c>
      <c r="B27" s="9">
        <v>0</v>
      </c>
      <c r="C27" s="9">
        <v>770654.69</v>
      </c>
      <c r="D27" s="9">
        <v>249189</v>
      </c>
      <c r="E27" s="10">
        <v>0</v>
      </c>
      <c r="F27" s="10">
        <v>24721.759999999998</v>
      </c>
      <c r="G27" s="10">
        <v>165200</v>
      </c>
      <c r="H27" s="10">
        <v>71024</v>
      </c>
      <c r="I27" s="11">
        <f t="shared" si="5"/>
        <v>1280789.45</v>
      </c>
    </row>
    <row r="28" spans="1:9" ht="25.5" customHeight="1" x14ac:dyDescent="0.25">
      <c r="A28" s="54" t="s">
        <v>19</v>
      </c>
      <c r="B28" s="9">
        <v>0</v>
      </c>
      <c r="C28" s="9">
        <v>59538.080000000002</v>
      </c>
      <c r="D28" s="9">
        <v>67393.919999999998</v>
      </c>
      <c r="E28" s="10">
        <v>5759.14</v>
      </c>
      <c r="F28" s="10">
        <v>8603.1</v>
      </c>
      <c r="G28" s="10">
        <v>221250.4</v>
      </c>
      <c r="H28" s="10">
        <v>242031.61</v>
      </c>
      <c r="I28" s="47">
        <v>708975.57</v>
      </c>
    </row>
    <row r="29" spans="1:9" ht="19.5" customHeight="1" x14ac:dyDescent="0.25">
      <c r="A29" s="54" t="s">
        <v>20</v>
      </c>
      <c r="B29" s="9">
        <v>0</v>
      </c>
      <c r="C29" s="9">
        <v>0</v>
      </c>
      <c r="D29" s="9">
        <v>5663.95</v>
      </c>
      <c r="E29" s="10">
        <v>1999277.84</v>
      </c>
      <c r="F29" s="10">
        <v>3394800.36</v>
      </c>
      <c r="G29" s="10">
        <v>0</v>
      </c>
      <c r="H29" s="10">
        <v>1447882.61</v>
      </c>
      <c r="I29" s="11">
        <f t="shared" si="5"/>
        <v>6847624.7600000007</v>
      </c>
    </row>
    <row r="30" spans="1:9" ht="19.5" customHeight="1" x14ac:dyDescent="0.25">
      <c r="A30" s="54" t="s">
        <v>21</v>
      </c>
      <c r="B30" s="9">
        <v>0</v>
      </c>
      <c r="C30" s="9">
        <v>3894</v>
      </c>
      <c r="D30" s="9">
        <v>261272.19</v>
      </c>
      <c r="E30" s="10">
        <v>14716.91</v>
      </c>
      <c r="F30" s="10">
        <v>218278.49</v>
      </c>
      <c r="G30" s="10">
        <v>6372.9</v>
      </c>
      <c r="H30" s="10">
        <v>92755.520000000004</v>
      </c>
      <c r="I30" s="11">
        <f t="shared" si="5"/>
        <v>597290.01</v>
      </c>
    </row>
    <row r="31" spans="1:9" ht="30" customHeight="1" x14ac:dyDescent="0.25">
      <c r="A31" s="54" t="s">
        <v>22</v>
      </c>
      <c r="B31" s="9">
        <v>0</v>
      </c>
      <c r="C31" s="9">
        <v>0</v>
      </c>
      <c r="D31" s="9">
        <v>32784.71</v>
      </c>
      <c r="E31" s="10">
        <v>4037</v>
      </c>
      <c r="F31" s="10">
        <v>12179.74</v>
      </c>
      <c r="G31" s="10">
        <v>8948.99</v>
      </c>
      <c r="H31" s="10">
        <v>134520</v>
      </c>
      <c r="I31" s="12">
        <f t="shared" si="5"/>
        <v>192470.44</v>
      </c>
    </row>
    <row r="32" spans="1:9" ht="31.5" customHeight="1" x14ac:dyDescent="0.25">
      <c r="A32" s="54" t="s">
        <v>23</v>
      </c>
      <c r="B32" s="9">
        <v>0</v>
      </c>
      <c r="C32" s="9">
        <v>0</v>
      </c>
      <c r="D32" s="9">
        <v>1548686.66</v>
      </c>
      <c r="E32" s="10">
        <v>3104435.4</v>
      </c>
      <c r="F32" s="10">
        <v>44401.919999999998</v>
      </c>
      <c r="G32" s="10">
        <v>156820.5</v>
      </c>
      <c r="H32" s="10">
        <v>3680206</v>
      </c>
      <c r="I32" s="11">
        <f t="shared" si="5"/>
        <v>8534550.4800000004</v>
      </c>
    </row>
    <row r="33" spans="1:9" ht="38.25" x14ac:dyDescent="0.25">
      <c r="A33" s="54" t="s">
        <v>51</v>
      </c>
      <c r="B33" s="9">
        <v>0</v>
      </c>
      <c r="C33" s="9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1">
        <f t="shared" si="5"/>
        <v>0</v>
      </c>
    </row>
    <row r="34" spans="1:9" ht="21.75" customHeight="1" x14ac:dyDescent="0.25">
      <c r="A34" s="54" t="s">
        <v>24</v>
      </c>
      <c r="B34" s="9">
        <v>0</v>
      </c>
      <c r="C34" s="9">
        <v>6076.16</v>
      </c>
      <c r="D34" s="9">
        <f>493976.53-10148</f>
        <v>483828.53</v>
      </c>
      <c r="E34" s="10">
        <v>5255758.29</v>
      </c>
      <c r="F34" s="10">
        <v>966008.87</v>
      </c>
      <c r="G34" s="10">
        <v>4497106.01</v>
      </c>
      <c r="H34" s="10">
        <v>2413887.7999999998</v>
      </c>
      <c r="I34" s="11">
        <f t="shared" si="5"/>
        <v>13622665.66</v>
      </c>
    </row>
    <row r="35" spans="1:9" ht="27.75" customHeight="1" x14ac:dyDescent="0.25">
      <c r="A35" s="53" t="s">
        <v>25</v>
      </c>
      <c r="B35" s="27">
        <f t="shared" ref="B35:I35" si="6">+B36+B37+B38+B39+B40+B41+B42</f>
        <v>0</v>
      </c>
      <c r="C35" s="27">
        <f t="shared" si="6"/>
        <v>0</v>
      </c>
      <c r="D35" s="27">
        <f t="shared" si="6"/>
        <v>10043316.119999999</v>
      </c>
      <c r="E35" s="28">
        <f t="shared" si="6"/>
        <v>17343333.300000001</v>
      </c>
      <c r="F35" s="28">
        <f t="shared" si="6"/>
        <v>10487083.300000001</v>
      </c>
      <c r="G35" s="28">
        <f t="shared" si="6"/>
        <v>788500</v>
      </c>
      <c r="H35" s="28">
        <f>+H36+H37+H38+H39+H40+H41+H42</f>
        <v>14807499.960000001</v>
      </c>
      <c r="I35" s="28">
        <f t="shared" si="6"/>
        <v>53469732.68</v>
      </c>
    </row>
    <row r="36" spans="1:9" ht="27.6" customHeight="1" x14ac:dyDescent="0.25">
      <c r="A36" s="54" t="s">
        <v>26</v>
      </c>
      <c r="B36" s="9">
        <v>0</v>
      </c>
      <c r="C36" s="9">
        <v>0</v>
      </c>
      <c r="D36" s="9">
        <v>10043316.119999999</v>
      </c>
      <c r="E36" s="10">
        <v>17343333.300000001</v>
      </c>
      <c r="F36" s="10">
        <v>10487083.300000001</v>
      </c>
      <c r="G36" s="10">
        <v>788500</v>
      </c>
      <c r="H36" s="10">
        <v>14807499.960000001</v>
      </c>
      <c r="I36" s="11">
        <f>SUM(B36:H36)</f>
        <v>53469732.68</v>
      </c>
    </row>
    <row r="37" spans="1:9" ht="38.450000000000003" customHeight="1" x14ac:dyDescent="0.25">
      <c r="A37" s="54" t="s">
        <v>52</v>
      </c>
      <c r="B37" s="9">
        <v>0</v>
      </c>
      <c r="C37" s="9">
        <v>0</v>
      </c>
      <c r="D37" s="9">
        <v>0</v>
      </c>
      <c r="E37" s="10">
        <v>0</v>
      </c>
      <c r="F37" s="10">
        <v>0</v>
      </c>
      <c r="G37" s="10">
        <v>0</v>
      </c>
      <c r="H37" s="10">
        <v>0</v>
      </c>
      <c r="I37" s="11">
        <f t="shared" ref="I37:I42" si="7">SUM(B37:G37)</f>
        <v>0</v>
      </c>
    </row>
    <row r="38" spans="1:9" ht="36.75" customHeight="1" x14ac:dyDescent="0.25">
      <c r="A38" s="54" t="s">
        <v>53</v>
      </c>
      <c r="B38" s="9">
        <v>0</v>
      </c>
      <c r="C38" s="9">
        <v>0</v>
      </c>
      <c r="D38" s="9">
        <v>0</v>
      </c>
      <c r="E38" s="10">
        <v>0</v>
      </c>
      <c r="F38" s="10">
        <v>0</v>
      </c>
      <c r="G38" s="10">
        <v>0</v>
      </c>
      <c r="H38" s="10">
        <v>0</v>
      </c>
      <c r="I38" s="11">
        <f t="shared" si="7"/>
        <v>0</v>
      </c>
    </row>
    <row r="39" spans="1:9" ht="38.25" x14ac:dyDescent="0.25">
      <c r="A39" s="54" t="s">
        <v>54</v>
      </c>
      <c r="B39" s="9">
        <v>0</v>
      </c>
      <c r="C39" s="9">
        <v>0</v>
      </c>
      <c r="D39" s="9">
        <v>0</v>
      </c>
      <c r="E39" s="10">
        <v>0</v>
      </c>
      <c r="F39" s="10">
        <v>0</v>
      </c>
      <c r="G39" s="10">
        <v>0</v>
      </c>
      <c r="H39" s="10">
        <v>0</v>
      </c>
      <c r="I39" s="11">
        <f t="shared" si="7"/>
        <v>0</v>
      </c>
    </row>
    <row r="40" spans="1:9" ht="38.25" x14ac:dyDescent="0.25">
      <c r="A40" s="54" t="s">
        <v>55</v>
      </c>
      <c r="B40" s="9">
        <v>0</v>
      </c>
      <c r="C40" s="9">
        <v>0</v>
      </c>
      <c r="D40" s="9">
        <v>0</v>
      </c>
      <c r="E40" s="10">
        <v>0</v>
      </c>
      <c r="F40" s="10">
        <v>0</v>
      </c>
      <c r="G40" s="10">
        <v>0</v>
      </c>
      <c r="H40" s="10">
        <v>0</v>
      </c>
      <c r="I40" s="11">
        <f t="shared" si="7"/>
        <v>0</v>
      </c>
    </row>
    <row r="41" spans="1:9" ht="24" customHeight="1" x14ac:dyDescent="0.25">
      <c r="A41" s="54" t="s">
        <v>56</v>
      </c>
      <c r="B41" s="9">
        <v>0</v>
      </c>
      <c r="C41" s="9">
        <v>0</v>
      </c>
      <c r="D41" s="9">
        <v>0</v>
      </c>
      <c r="E41" s="10">
        <v>0</v>
      </c>
      <c r="F41" s="10">
        <v>0</v>
      </c>
      <c r="G41" s="10">
        <v>0</v>
      </c>
      <c r="H41" s="10">
        <v>0</v>
      </c>
      <c r="I41" s="11">
        <f t="shared" si="7"/>
        <v>0</v>
      </c>
    </row>
    <row r="42" spans="1:9" ht="32.450000000000003" customHeight="1" x14ac:dyDescent="0.25">
      <c r="A42" s="54" t="s">
        <v>57</v>
      </c>
      <c r="B42" s="9">
        <v>0</v>
      </c>
      <c r="C42" s="9">
        <v>0</v>
      </c>
      <c r="D42" s="9">
        <v>0</v>
      </c>
      <c r="E42" s="10">
        <v>0</v>
      </c>
      <c r="F42" s="10">
        <v>0</v>
      </c>
      <c r="G42" s="10">
        <v>0</v>
      </c>
      <c r="H42" s="10">
        <v>0</v>
      </c>
      <c r="I42" s="11">
        <f t="shared" si="7"/>
        <v>0</v>
      </c>
    </row>
    <row r="43" spans="1:9" ht="20.25" customHeight="1" x14ac:dyDescent="0.25">
      <c r="A43" s="53" t="s">
        <v>37</v>
      </c>
      <c r="B43" s="27">
        <v>0</v>
      </c>
      <c r="C43" s="27">
        <v>0</v>
      </c>
      <c r="D43" s="27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</row>
    <row r="44" spans="1:9" ht="34.5" customHeight="1" x14ac:dyDescent="0.25">
      <c r="A44" s="54" t="s">
        <v>58</v>
      </c>
      <c r="B44" s="9">
        <v>0</v>
      </c>
      <c r="C44" s="9">
        <v>0</v>
      </c>
      <c r="D44" s="9">
        <v>0</v>
      </c>
      <c r="E44" s="10">
        <v>0</v>
      </c>
      <c r="F44" s="10">
        <v>0</v>
      </c>
      <c r="G44" s="10">
        <v>0</v>
      </c>
      <c r="H44" s="10">
        <v>0</v>
      </c>
      <c r="I44" s="11">
        <f t="shared" ref="I44:I50" si="8">SUM(B44:G44)</f>
        <v>0</v>
      </c>
    </row>
    <row r="45" spans="1:9" ht="34.5" customHeight="1" x14ac:dyDescent="0.25">
      <c r="A45" s="54" t="s">
        <v>59</v>
      </c>
      <c r="B45" s="9">
        <v>0</v>
      </c>
      <c r="C45" s="9">
        <v>0</v>
      </c>
      <c r="D45" s="9">
        <v>0</v>
      </c>
      <c r="E45" s="10">
        <v>0</v>
      </c>
      <c r="F45" s="10">
        <v>0</v>
      </c>
      <c r="G45" s="10">
        <v>0</v>
      </c>
      <c r="H45" s="10">
        <v>0</v>
      </c>
      <c r="I45" s="11">
        <f t="shared" si="8"/>
        <v>0</v>
      </c>
    </row>
    <row r="46" spans="1:9" ht="34.5" customHeight="1" x14ac:dyDescent="0.25">
      <c r="A46" s="54" t="s">
        <v>60</v>
      </c>
      <c r="B46" s="9">
        <v>0</v>
      </c>
      <c r="C46" s="9">
        <v>0</v>
      </c>
      <c r="D46" s="9">
        <v>0</v>
      </c>
      <c r="E46" s="10">
        <v>0</v>
      </c>
      <c r="F46" s="10">
        <v>0</v>
      </c>
      <c r="G46" s="10">
        <v>0</v>
      </c>
      <c r="H46" s="10">
        <v>0</v>
      </c>
      <c r="I46" s="11">
        <f t="shared" si="8"/>
        <v>0</v>
      </c>
    </row>
    <row r="47" spans="1:9" ht="39" customHeight="1" x14ac:dyDescent="0.25">
      <c r="A47" s="54" t="s">
        <v>61</v>
      </c>
      <c r="B47" s="9">
        <v>0</v>
      </c>
      <c r="C47" s="9">
        <v>0</v>
      </c>
      <c r="D47" s="9">
        <v>0</v>
      </c>
      <c r="E47" s="10">
        <v>0</v>
      </c>
      <c r="F47" s="10">
        <v>0</v>
      </c>
      <c r="G47" s="10">
        <v>0</v>
      </c>
      <c r="H47" s="10">
        <v>0</v>
      </c>
      <c r="I47" s="11">
        <f t="shared" si="8"/>
        <v>0</v>
      </c>
    </row>
    <row r="48" spans="1:9" ht="34.5" customHeight="1" x14ac:dyDescent="0.25">
      <c r="A48" s="54" t="s">
        <v>62</v>
      </c>
      <c r="B48" s="9">
        <v>0</v>
      </c>
      <c r="C48" s="9">
        <v>0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1">
        <f t="shared" si="8"/>
        <v>0</v>
      </c>
    </row>
    <row r="49" spans="1:9" ht="34.5" customHeight="1" x14ac:dyDescent="0.25">
      <c r="A49" s="54" t="s">
        <v>38</v>
      </c>
      <c r="B49" s="9">
        <v>0</v>
      </c>
      <c r="C49" s="9">
        <v>0</v>
      </c>
      <c r="D49" s="9">
        <v>0</v>
      </c>
      <c r="E49" s="10">
        <v>0</v>
      </c>
      <c r="F49" s="10">
        <v>0</v>
      </c>
      <c r="G49" s="10">
        <v>0</v>
      </c>
      <c r="H49" s="10">
        <v>0</v>
      </c>
      <c r="I49" s="11">
        <f t="shared" si="8"/>
        <v>0</v>
      </c>
    </row>
    <row r="50" spans="1:9" ht="34.5" customHeight="1" x14ac:dyDescent="0.25">
      <c r="A50" s="54" t="s">
        <v>63</v>
      </c>
      <c r="B50" s="9">
        <v>0</v>
      </c>
      <c r="C50" s="9">
        <v>0</v>
      </c>
      <c r="D50" s="9">
        <v>0</v>
      </c>
      <c r="E50" s="10">
        <v>0</v>
      </c>
      <c r="F50" s="10">
        <v>0</v>
      </c>
      <c r="G50" s="10">
        <v>0</v>
      </c>
      <c r="H50" s="10">
        <v>0</v>
      </c>
      <c r="I50" s="11">
        <f t="shared" si="8"/>
        <v>0</v>
      </c>
    </row>
    <row r="51" spans="1:9" ht="34.5" customHeight="1" x14ac:dyDescent="0.25">
      <c r="A51" s="53" t="s">
        <v>27</v>
      </c>
      <c r="B51" s="27">
        <f t="shared" ref="B51:G51" si="9">+B52+B53+B54+B55+B56+B57+B58+B59+B60</f>
        <v>0</v>
      </c>
      <c r="C51" s="27">
        <f t="shared" si="9"/>
        <v>356548.72</v>
      </c>
      <c r="D51" s="27">
        <f t="shared" si="9"/>
        <v>464291.33999999997</v>
      </c>
      <c r="E51" s="28">
        <f t="shared" si="9"/>
        <v>1965250</v>
      </c>
      <c r="F51" s="28">
        <f t="shared" si="9"/>
        <v>25149.83</v>
      </c>
      <c r="G51" s="28">
        <f t="shared" si="9"/>
        <v>0</v>
      </c>
      <c r="H51" s="28">
        <f>+H52+H53+H54+H55+H56+H57+H58+H59+H60</f>
        <v>232360</v>
      </c>
      <c r="I51" s="28">
        <f>+I52+I53+I54+I55+I56+I57+I58+I59+I60</f>
        <v>2902999.8899999997</v>
      </c>
    </row>
    <row r="52" spans="1:9" ht="26.45" customHeight="1" x14ac:dyDescent="0.25">
      <c r="A52" s="54" t="s">
        <v>28</v>
      </c>
      <c r="B52" s="9">
        <v>0</v>
      </c>
      <c r="C52" s="9">
        <v>356548.72</v>
      </c>
      <c r="D52" s="9">
        <v>229356.6</v>
      </c>
      <c r="E52" s="10">
        <v>120000</v>
      </c>
      <c r="F52" s="10">
        <v>0</v>
      </c>
      <c r="G52" s="10">
        <v>0</v>
      </c>
      <c r="H52" s="10">
        <v>0</v>
      </c>
      <c r="I52" s="47">
        <f>SUM(B52:H52)</f>
        <v>705905.32</v>
      </c>
    </row>
    <row r="53" spans="1:9" ht="25.9" customHeight="1" x14ac:dyDescent="0.25">
      <c r="A53" s="54" t="s">
        <v>29</v>
      </c>
      <c r="B53" s="9">
        <v>0</v>
      </c>
      <c r="C53" s="9">
        <v>0</v>
      </c>
      <c r="D53" s="9">
        <v>0</v>
      </c>
      <c r="E53" s="10">
        <v>1345250</v>
      </c>
      <c r="F53" s="10">
        <v>0</v>
      </c>
      <c r="G53" s="10">
        <v>0</v>
      </c>
      <c r="H53" s="10">
        <v>210630</v>
      </c>
      <c r="I53" s="47">
        <f>SUM(B53:H53)</f>
        <v>1555880</v>
      </c>
    </row>
    <row r="54" spans="1:9" ht="25.15" customHeight="1" x14ac:dyDescent="0.25">
      <c r="A54" s="54" t="s">
        <v>30</v>
      </c>
      <c r="B54" s="9">
        <v>0</v>
      </c>
      <c r="C54" s="9">
        <v>0</v>
      </c>
      <c r="D54" s="9">
        <v>0</v>
      </c>
      <c r="E54" s="10">
        <v>0</v>
      </c>
      <c r="F54" s="10">
        <v>25149.83</v>
      </c>
      <c r="G54" s="10">
        <v>0</v>
      </c>
      <c r="H54" s="10">
        <v>21730</v>
      </c>
      <c r="I54" s="11">
        <f>SUM(B54:H54)</f>
        <v>46879.83</v>
      </c>
    </row>
    <row r="55" spans="1:9" ht="34.9" customHeight="1" x14ac:dyDescent="0.25">
      <c r="A55" s="54" t="s">
        <v>31</v>
      </c>
      <c r="B55" s="9">
        <v>0</v>
      </c>
      <c r="C55" s="9">
        <v>0</v>
      </c>
      <c r="D55" s="9">
        <v>0</v>
      </c>
      <c r="E55" s="10">
        <v>0</v>
      </c>
      <c r="F55" s="10">
        <v>0</v>
      </c>
      <c r="G55" s="10">
        <v>0</v>
      </c>
      <c r="H55" s="10">
        <v>0</v>
      </c>
      <c r="I55" s="11">
        <f>SUM(B55:G55)</f>
        <v>0</v>
      </c>
    </row>
    <row r="56" spans="1:9" ht="27" customHeight="1" x14ac:dyDescent="0.25">
      <c r="A56" s="54" t="s">
        <v>32</v>
      </c>
      <c r="B56" s="9">
        <v>0</v>
      </c>
      <c r="C56" s="9">
        <v>0</v>
      </c>
      <c r="D56" s="9">
        <f>198354.74</f>
        <v>198354.74</v>
      </c>
      <c r="E56" s="10">
        <v>0</v>
      </c>
      <c r="F56" s="10">
        <v>0</v>
      </c>
      <c r="G56" s="10">
        <v>0</v>
      </c>
      <c r="H56" s="10">
        <v>0</v>
      </c>
      <c r="I56" s="11">
        <f>+B56+C56+D56+E56+F56+G56-140600</f>
        <v>57754.739999999991</v>
      </c>
    </row>
    <row r="57" spans="1:9" ht="27" customHeight="1" x14ac:dyDescent="0.25">
      <c r="A57" s="54" t="s">
        <v>64</v>
      </c>
      <c r="B57" s="9">
        <v>0</v>
      </c>
      <c r="C57" s="9">
        <v>0</v>
      </c>
      <c r="D57" s="9">
        <v>0</v>
      </c>
      <c r="E57" s="10">
        <v>0</v>
      </c>
      <c r="F57" s="10">
        <v>0</v>
      </c>
      <c r="G57" s="10">
        <v>0</v>
      </c>
      <c r="H57" s="10">
        <v>0</v>
      </c>
      <c r="I57" s="11">
        <f>SUM(B57:G57)</f>
        <v>0</v>
      </c>
    </row>
    <row r="58" spans="1:9" ht="27" customHeight="1" x14ac:dyDescent="0.25">
      <c r="A58" s="54" t="s">
        <v>65</v>
      </c>
      <c r="B58" s="9">
        <v>0</v>
      </c>
      <c r="C58" s="9">
        <v>0</v>
      </c>
      <c r="D58" s="9">
        <v>0</v>
      </c>
      <c r="E58" s="10">
        <v>0</v>
      </c>
      <c r="F58" s="10">
        <v>0</v>
      </c>
      <c r="G58" s="10">
        <v>0</v>
      </c>
      <c r="H58" s="10">
        <v>0</v>
      </c>
      <c r="I58" s="11">
        <f>SUM(B58:G58)</f>
        <v>0</v>
      </c>
    </row>
    <row r="59" spans="1:9" ht="27" customHeight="1" x14ac:dyDescent="0.25">
      <c r="A59" s="54" t="s">
        <v>33</v>
      </c>
      <c r="B59" s="9">
        <v>0</v>
      </c>
      <c r="C59" s="9">
        <v>0</v>
      </c>
      <c r="D59" s="9">
        <v>0</v>
      </c>
      <c r="E59" s="10">
        <v>500000</v>
      </c>
      <c r="F59" s="10">
        <v>0</v>
      </c>
      <c r="G59" s="10">
        <v>0</v>
      </c>
      <c r="H59" s="10">
        <v>0</v>
      </c>
      <c r="I59" s="11">
        <f>SUM(B59:G59)</f>
        <v>500000</v>
      </c>
    </row>
    <row r="60" spans="1:9" ht="31.9" customHeight="1" x14ac:dyDescent="0.25">
      <c r="A60" s="54" t="s">
        <v>66</v>
      </c>
      <c r="B60" s="9">
        <v>0</v>
      </c>
      <c r="C60" s="9">
        <v>0</v>
      </c>
      <c r="D60" s="9">
        <v>36580</v>
      </c>
      <c r="E60" s="10">
        <v>0</v>
      </c>
      <c r="F60" s="10">
        <v>0</v>
      </c>
      <c r="G60" s="10">
        <v>0</v>
      </c>
      <c r="H60" s="10">
        <v>0</v>
      </c>
      <c r="I60" s="11">
        <f>SUM(B60:G60)</f>
        <v>36580</v>
      </c>
    </row>
    <row r="61" spans="1:9" ht="25.5" customHeight="1" x14ac:dyDescent="0.25">
      <c r="A61" s="53" t="s">
        <v>39</v>
      </c>
      <c r="B61" s="27">
        <f t="shared" ref="B61:E61" si="10">+B62+B63+B64+B65</f>
        <v>0</v>
      </c>
      <c r="C61" s="27">
        <f t="shared" si="10"/>
        <v>0</v>
      </c>
      <c r="D61" s="27">
        <f t="shared" si="10"/>
        <v>0</v>
      </c>
      <c r="E61" s="28">
        <f t="shared" si="10"/>
        <v>0</v>
      </c>
      <c r="F61" s="28">
        <f t="shared" ref="F61:G61" si="11">+F62+F63+F64+F65</f>
        <v>793124.48</v>
      </c>
      <c r="G61" s="28">
        <f t="shared" si="11"/>
        <v>2944169.2</v>
      </c>
      <c r="H61" s="28">
        <f>+H62+H63+H64+H65</f>
        <v>0</v>
      </c>
      <c r="I61" s="28">
        <f>+I62+I63+I64+I65</f>
        <v>3737293.68</v>
      </c>
    </row>
    <row r="62" spans="1:9" ht="27.75" customHeight="1" x14ac:dyDescent="0.25">
      <c r="A62" s="54" t="s">
        <v>40</v>
      </c>
      <c r="B62" s="9">
        <v>0</v>
      </c>
      <c r="C62" s="9">
        <v>0</v>
      </c>
      <c r="D62" s="9">
        <v>0</v>
      </c>
      <c r="E62" s="10">
        <v>0</v>
      </c>
      <c r="F62" s="10">
        <v>793124.48</v>
      </c>
      <c r="G62" s="10">
        <v>2944169.2</v>
      </c>
      <c r="H62" s="10">
        <v>0</v>
      </c>
      <c r="I62" s="11">
        <f>SUM(B62:H62)</f>
        <v>3737293.68</v>
      </c>
    </row>
    <row r="63" spans="1:9" ht="27.75" customHeight="1" x14ac:dyDescent="0.25">
      <c r="A63" s="54" t="s">
        <v>67</v>
      </c>
      <c r="B63" s="9">
        <v>0</v>
      </c>
      <c r="C63" s="9">
        <v>0</v>
      </c>
      <c r="D63" s="9">
        <v>0</v>
      </c>
      <c r="E63" s="10">
        <v>0</v>
      </c>
      <c r="F63" s="10">
        <v>0</v>
      </c>
      <c r="G63" s="10">
        <v>0</v>
      </c>
      <c r="H63" s="10">
        <v>0</v>
      </c>
      <c r="I63" s="11">
        <f>SUM(B63:H63)</f>
        <v>0</v>
      </c>
    </row>
    <row r="64" spans="1:9" ht="26.25" customHeight="1" x14ac:dyDescent="0.25">
      <c r="A64" s="54" t="s">
        <v>68</v>
      </c>
      <c r="B64" s="9">
        <v>0</v>
      </c>
      <c r="C64" s="9">
        <v>0</v>
      </c>
      <c r="D64" s="9">
        <v>0</v>
      </c>
      <c r="E64" s="10">
        <v>0</v>
      </c>
      <c r="F64" s="10">
        <v>0</v>
      </c>
      <c r="G64" s="10">
        <v>0</v>
      </c>
      <c r="H64" s="10">
        <v>0</v>
      </c>
      <c r="I64" s="11">
        <f>SUM(B64:H64)</f>
        <v>0</v>
      </c>
    </row>
    <row r="65" spans="1:9" ht="47.45" customHeight="1" x14ac:dyDescent="0.25">
      <c r="A65" s="54" t="s">
        <v>69</v>
      </c>
      <c r="B65" s="9">
        <v>0</v>
      </c>
      <c r="C65" s="9">
        <v>0</v>
      </c>
      <c r="D65" s="9">
        <v>0</v>
      </c>
      <c r="E65" s="10">
        <v>0</v>
      </c>
      <c r="F65" s="10">
        <v>0</v>
      </c>
      <c r="G65" s="10">
        <v>0</v>
      </c>
      <c r="H65" s="10">
        <v>0</v>
      </c>
      <c r="I65" s="11">
        <f>SUM(B65:H65)</f>
        <v>0</v>
      </c>
    </row>
    <row r="66" spans="1:9" ht="33" customHeight="1" x14ac:dyDescent="0.25">
      <c r="A66" s="53" t="s">
        <v>70</v>
      </c>
      <c r="B66" s="27">
        <v>0</v>
      </c>
      <c r="C66" s="27">
        <v>0</v>
      </c>
      <c r="D66" s="27">
        <v>0</v>
      </c>
      <c r="E66" s="28">
        <v>0</v>
      </c>
      <c r="F66" s="28">
        <v>0</v>
      </c>
      <c r="G66" s="28">
        <v>0</v>
      </c>
      <c r="H66" s="28">
        <f>+H67+H68</f>
        <v>0</v>
      </c>
      <c r="I66" s="28">
        <v>0</v>
      </c>
    </row>
    <row r="67" spans="1:9" ht="35.450000000000003" customHeight="1" x14ac:dyDescent="0.25">
      <c r="A67" s="54" t="s">
        <v>71</v>
      </c>
      <c r="B67" s="9">
        <v>0</v>
      </c>
      <c r="C67" s="9">
        <v>0</v>
      </c>
      <c r="D67" s="9">
        <v>0</v>
      </c>
      <c r="E67" s="10">
        <v>0</v>
      </c>
      <c r="F67" s="10">
        <v>0</v>
      </c>
      <c r="G67" s="10">
        <v>0</v>
      </c>
      <c r="H67" s="10">
        <v>0</v>
      </c>
      <c r="I67" s="11">
        <f>SUM(B67:H67)</f>
        <v>0</v>
      </c>
    </row>
    <row r="68" spans="1:9" ht="30.75" customHeight="1" x14ac:dyDescent="0.25">
      <c r="A68" s="54" t="s">
        <v>72</v>
      </c>
      <c r="B68" s="9">
        <v>0</v>
      </c>
      <c r="C68" s="9">
        <v>0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1">
        <f>SUM(B68:H68)</f>
        <v>0</v>
      </c>
    </row>
    <row r="69" spans="1:9" ht="34.5" customHeight="1" x14ac:dyDescent="0.25">
      <c r="A69" s="53" t="s">
        <v>73</v>
      </c>
      <c r="B69" s="27">
        <v>0</v>
      </c>
      <c r="C69" s="27">
        <v>0</v>
      </c>
      <c r="D69" s="27">
        <v>0</v>
      </c>
      <c r="E69" s="28">
        <v>0</v>
      </c>
      <c r="F69" s="28">
        <v>0</v>
      </c>
      <c r="G69" s="28">
        <v>0</v>
      </c>
      <c r="H69" s="28">
        <f>+H70+H71+H72</f>
        <v>0</v>
      </c>
      <c r="I69" s="28">
        <v>0</v>
      </c>
    </row>
    <row r="70" spans="1:9" ht="33" customHeight="1" x14ac:dyDescent="0.25">
      <c r="A70" s="54" t="s">
        <v>74</v>
      </c>
      <c r="B70" s="9">
        <v>0</v>
      </c>
      <c r="C70" s="9">
        <v>0</v>
      </c>
      <c r="D70" s="9">
        <v>0</v>
      </c>
      <c r="E70" s="10">
        <v>0</v>
      </c>
      <c r="F70" s="10">
        <v>0</v>
      </c>
      <c r="G70" s="10">
        <v>0</v>
      </c>
      <c r="H70" s="10">
        <v>0</v>
      </c>
      <c r="I70" s="11">
        <f>SUM(B70:H70)</f>
        <v>0</v>
      </c>
    </row>
    <row r="71" spans="1:9" ht="28.15" customHeight="1" x14ac:dyDescent="0.25">
      <c r="A71" s="54" t="s">
        <v>75</v>
      </c>
      <c r="B71" s="9">
        <v>0</v>
      </c>
      <c r="C71" s="9">
        <v>0</v>
      </c>
      <c r="D71" s="9">
        <v>0</v>
      </c>
      <c r="E71" s="10">
        <v>0</v>
      </c>
      <c r="F71" s="10">
        <v>0</v>
      </c>
      <c r="G71" s="10">
        <v>0</v>
      </c>
      <c r="H71" s="10">
        <v>0</v>
      </c>
      <c r="I71" s="11">
        <f>SUM(B71:H71)</f>
        <v>0</v>
      </c>
    </row>
    <row r="72" spans="1:9" ht="40.5" customHeight="1" x14ac:dyDescent="0.25">
      <c r="A72" s="54" t="s">
        <v>76</v>
      </c>
      <c r="B72" s="9">
        <v>0</v>
      </c>
      <c r="C72" s="9">
        <v>0</v>
      </c>
      <c r="D72" s="9">
        <v>0</v>
      </c>
      <c r="E72" s="10">
        <v>0</v>
      </c>
      <c r="F72" s="10">
        <v>0</v>
      </c>
      <c r="G72" s="10">
        <v>0</v>
      </c>
      <c r="H72" s="10">
        <v>0</v>
      </c>
      <c r="I72" s="11">
        <f>SUM(B72:H72)</f>
        <v>0</v>
      </c>
    </row>
    <row r="73" spans="1:9" ht="33" customHeight="1" x14ac:dyDescent="0.25">
      <c r="A73" s="56" t="s">
        <v>34</v>
      </c>
      <c r="B73" s="29">
        <f t="shared" ref="B73:D73" si="12">+B69+B66+B61+B51+B43+B35+B25+B15+B9</f>
        <v>47152168.20000001</v>
      </c>
      <c r="C73" s="29">
        <f t="shared" si="12"/>
        <v>61493487.309999995</v>
      </c>
      <c r="D73" s="29">
        <f t="shared" si="12"/>
        <v>87666639.11999999</v>
      </c>
      <c r="E73" s="30">
        <f>+E69+E66+E61+E51+E43+E35+E25+E15+E9</f>
        <v>124559821.72999999</v>
      </c>
      <c r="F73" s="30">
        <f t="shared" ref="F73" si="13">+F69+F66+F61+F51+F43+F35+F25+F15+F9</f>
        <v>80353648.640000015</v>
      </c>
      <c r="G73" s="30">
        <f>+G69+G66+G61+G51+G43+G35+G25+G15+G9</f>
        <v>70660158.480000004</v>
      </c>
      <c r="H73" s="30">
        <f>+H9+H15+H25+H35+H43+H51+H61+H66</f>
        <v>89042318.469999999</v>
      </c>
      <c r="I73" s="30">
        <f>+I69+I66+I61+I51+I43+I35+I25+I15+I9</f>
        <v>560750573.5999999</v>
      </c>
    </row>
    <row r="74" spans="1:9" ht="21.75" customHeight="1" x14ac:dyDescent="0.25">
      <c r="A74" s="57"/>
      <c r="B74" s="13"/>
      <c r="C74" s="13"/>
      <c r="D74" s="13"/>
      <c r="E74" s="14"/>
      <c r="F74" s="14"/>
      <c r="G74" s="14"/>
      <c r="H74" s="14"/>
      <c r="I74" s="15"/>
    </row>
    <row r="75" spans="1:9" ht="27" customHeight="1" x14ac:dyDescent="0.25">
      <c r="A75" s="50" t="s">
        <v>77</v>
      </c>
      <c r="B75" s="16"/>
      <c r="C75" s="16"/>
      <c r="D75" s="16"/>
      <c r="E75" s="17"/>
      <c r="F75" s="17"/>
      <c r="G75" s="17"/>
      <c r="H75" s="17"/>
      <c r="I75" s="17"/>
    </row>
    <row r="76" spans="1:9" ht="33.75" customHeight="1" x14ac:dyDescent="0.25">
      <c r="A76" s="53" t="s">
        <v>78</v>
      </c>
      <c r="B76" s="27">
        <v>0</v>
      </c>
      <c r="C76" s="27">
        <v>0</v>
      </c>
      <c r="D76" s="27">
        <v>0</v>
      </c>
      <c r="E76" s="28">
        <v>0</v>
      </c>
      <c r="F76" s="28">
        <v>0</v>
      </c>
      <c r="G76" s="28">
        <v>0</v>
      </c>
      <c r="H76" s="28">
        <f>+G76</f>
        <v>0</v>
      </c>
      <c r="I76" s="28">
        <v>0</v>
      </c>
    </row>
    <row r="77" spans="1:9" ht="35.450000000000003" customHeight="1" x14ac:dyDescent="0.25">
      <c r="A77" s="54" t="s">
        <v>79</v>
      </c>
      <c r="B77" s="9">
        <v>0</v>
      </c>
      <c r="C77" s="9">
        <v>0</v>
      </c>
      <c r="D77" s="9">
        <v>0</v>
      </c>
      <c r="E77" s="10">
        <v>0</v>
      </c>
      <c r="F77" s="10">
        <v>0</v>
      </c>
      <c r="G77" s="10">
        <v>0</v>
      </c>
      <c r="H77" s="10">
        <v>0</v>
      </c>
      <c r="I77" s="12">
        <v>0</v>
      </c>
    </row>
    <row r="78" spans="1:9" ht="34.9" customHeight="1" x14ac:dyDescent="0.25">
      <c r="A78" s="54" t="s">
        <v>80</v>
      </c>
      <c r="B78" s="9">
        <v>0</v>
      </c>
      <c r="C78" s="9">
        <v>0</v>
      </c>
      <c r="D78" s="9">
        <v>0</v>
      </c>
      <c r="E78" s="10">
        <v>0</v>
      </c>
      <c r="F78" s="10">
        <v>0</v>
      </c>
      <c r="G78" s="10">
        <v>0</v>
      </c>
      <c r="H78" s="10">
        <v>0</v>
      </c>
      <c r="I78" s="12">
        <v>0</v>
      </c>
    </row>
    <row r="79" spans="1:9" ht="27" customHeight="1" x14ac:dyDescent="0.25">
      <c r="A79" s="55" t="s">
        <v>81</v>
      </c>
      <c r="B79" s="7">
        <v>0</v>
      </c>
      <c r="C79" s="7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1:9" ht="28.5" customHeight="1" x14ac:dyDescent="0.25">
      <c r="A80" s="54" t="s">
        <v>82</v>
      </c>
      <c r="B80" s="9">
        <v>0</v>
      </c>
      <c r="C80" s="9">
        <v>0</v>
      </c>
      <c r="D80" s="9">
        <v>0</v>
      </c>
      <c r="E80" s="10">
        <v>0</v>
      </c>
      <c r="F80" s="10">
        <v>0</v>
      </c>
      <c r="G80" s="10">
        <v>0</v>
      </c>
      <c r="H80" s="10">
        <v>0</v>
      </c>
      <c r="I80" s="12">
        <v>0</v>
      </c>
    </row>
    <row r="81" spans="1:9" ht="31.15" customHeight="1" x14ac:dyDescent="0.25">
      <c r="A81" s="54" t="s">
        <v>83</v>
      </c>
      <c r="B81" s="9">
        <v>0</v>
      </c>
      <c r="C81" s="9">
        <v>0</v>
      </c>
      <c r="D81" s="9">
        <v>0</v>
      </c>
      <c r="E81" s="10">
        <v>0</v>
      </c>
      <c r="F81" s="10">
        <v>0</v>
      </c>
      <c r="G81" s="10">
        <v>0</v>
      </c>
      <c r="H81" s="10">
        <v>0</v>
      </c>
      <c r="I81" s="12">
        <v>0</v>
      </c>
    </row>
    <row r="82" spans="1:9" ht="27" customHeight="1" x14ac:dyDescent="0.25">
      <c r="A82" s="55" t="s">
        <v>84</v>
      </c>
      <c r="B82" s="7">
        <v>0</v>
      </c>
      <c r="C82" s="7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</row>
    <row r="83" spans="1:9" ht="27" customHeight="1" x14ac:dyDescent="0.25">
      <c r="A83" s="54" t="s">
        <v>85</v>
      </c>
      <c r="B83" s="9">
        <v>0</v>
      </c>
      <c r="C83" s="9">
        <v>0</v>
      </c>
      <c r="D83" s="9">
        <v>0</v>
      </c>
      <c r="E83" s="10">
        <v>0</v>
      </c>
      <c r="F83" s="10">
        <v>0</v>
      </c>
      <c r="G83" s="10">
        <v>0</v>
      </c>
      <c r="H83" s="10">
        <v>0</v>
      </c>
      <c r="I83" s="12">
        <v>0</v>
      </c>
    </row>
    <row r="84" spans="1:9" ht="27" customHeight="1" x14ac:dyDescent="0.25">
      <c r="A84" s="58" t="s">
        <v>86</v>
      </c>
      <c r="B84" s="31">
        <f t="shared" ref="B84:E84" si="14">SUM(B76:B83)</f>
        <v>0</v>
      </c>
      <c r="C84" s="31">
        <f t="shared" si="14"/>
        <v>0</v>
      </c>
      <c r="D84" s="31">
        <f t="shared" si="14"/>
        <v>0</v>
      </c>
      <c r="E84" s="32">
        <f t="shared" si="14"/>
        <v>0</v>
      </c>
      <c r="F84" s="32">
        <f t="shared" ref="F84:G84" si="15">SUM(F76:F83)</f>
        <v>0</v>
      </c>
      <c r="G84" s="32">
        <f t="shared" si="15"/>
        <v>0</v>
      </c>
      <c r="H84" s="32">
        <f t="shared" ref="H84" si="16">SUM(H76:H83)</f>
        <v>0</v>
      </c>
      <c r="I84" s="32">
        <f t="shared" ref="I84" si="17">SUM(I76:I83)</f>
        <v>0</v>
      </c>
    </row>
    <row r="85" spans="1:9" ht="22.5" customHeight="1" x14ac:dyDescent="0.25">
      <c r="A85" s="59"/>
      <c r="B85" s="18"/>
      <c r="C85" s="18"/>
      <c r="D85" s="18"/>
      <c r="E85" s="15"/>
      <c r="F85" s="15"/>
      <c r="G85" s="15"/>
      <c r="H85" s="15"/>
      <c r="I85" s="15"/>
    </row>
    <row r="86" spans="1:9" ht="28.5" customHeight="1" thickBot="1" x14ac:dyDescent="0.3">
      <c r="A86" s="60" t="s">
        <v>87</v>
      </c>
      <c r="B86" s="19">
        <f t="shared" ref="B86:E86" si="18">+B73</f>
        <v>47152168.20000001</v>
      </c>
      <c r="C86" s="19">
        <f t="shared" si="18"/>
        <v>61493487.309999995</v>
      </c>
      <c r="D86" s="19">
        <f t="shared" si="18"/>
        <v>87666639.11999999</v>
      </c>
      <c r="E86" s="20">
        <f t="shared" si="18"/>
        <v>124559821.72999999</v>
      </c>
      <c r="F86" s="20">
        <f t="shared" ref="F86" si="19">+F73</f>
        <v>80353648.640000015</v>
      </c>
      <c r="G86" s="20">
        <f>+G73</f>
        <v>70660158.480000004</v>
      </c>
      <c r="H86" s="20">
        <f>+H9+H15+H25+H35+H43+H51+H61+H69</f>
        <v>89042318.469999999</v>
      </c>
      <c r="I86" s="20">
        <f>+I73</f>
        <v>560750573.5999999</v>
      </c>
    </row>
    <row r="87" spans="1:9" ht="13.5" customHeight="1" thickTop="1" x14ac:dyDescent="0.25">
      <c r="A87" s="33"/>
      <c r="B87" s="34"/>
      <c r="C87" s="34"/>
      <c r="D87" s="34"/>
      <c r="E87" s="35"/>
      <c r="F87" s="35"/>
      <c r="G87" s="35"/>
      <c r="H87" s="35"/>
      <c r="I87" s="43"/>
    </row>
    <row r="88" spans="1:9" s="26" customFormat="1" x14ac:dyDescent="0.25">
      <c r="A88" s="25" t="s">
        <v>47</v>
      </c>
      <c r="B88" s="21">
        <f>+'[1]EJEC. PRESUP. ENERO-2021'!$F$229</f>
        <v>47637345.479999997</v>
      </c>
      <c r="C88" s="22">
        <f>+'[1]EJEC. PRESUP. ENERO-2021'!$G$229</f>
        <v>61536777.810000002</v>
      </c>
      <c r="D88" s="22">
        <f>+'[1]EJEC. PRESUP. ENERO-2021'!$H$229</f>
        <v>87719267.120000005</v>
      </c>
      <c r="E88" s="23">
        <v>125291637.08</v>
      </c>
      <c r="F88" s="23"/>
      <c r="G88" s="23"/>
      <c r="H88" s="23"/>
      <c r="I88" s="44"/>
    </row>
    <row r="89" spans="1:9" x14ac:dyDescent="0.25">
      <c r="A89" s="3" t="s">
        <v>88</v>
      </c>
      <c r="B89" s="24">
        <f>+B86-B88</f>
        <v>-485177.27999998629</v>
      </c>
      <c r="C89" s="24">
        <f t="shared" ref="C89:G89" si="20">+C86-C88</f>
        <v>-43290.500000007451</v>
      </c>
      <c r="D89" s="24">
        <f t="shared" si="20"/>
        <v>-52628.000000014901</v>
      </c>
      <c r="E89" s="24">
        <f t="shared" si="20"/>
        <v>-731815.35000000894</v>
      </c>
      <c r="F89" s="24"/>
      <c r="G89" s="24">
        <f t="shared" si="20"/>
        <v>70660158.480000004</v>
      </c>
      <c r="H89" s="24"/>
      <c r="I89" s="45"/>
    </row>
    <row r="90" spans="1:9" x14ac:dyDescent="0.25">
      <c r="A90" s="3" t="s">
        <v>89</v>
      </c>
      <c r="B90" s="4"/>
      <c r="C90" s="2"/>
      <c r="D90" s="2"/>
      <c r="E90" s="2"/>
    </row>
    <row r="91" spans="1:9" x14ac:dyDescent="0.25">
      <c r="A91" s="3" t="s">
        <v>90</v>
      </c>
      <c r="B91" s="4"/>
      <c r="C91" s="2"/>
      <c r="D91" s="2"/>
      <c r="E91" s="2"/>
    </row>
    <row r="92" spans="1:9" x14ac:dyDescent="0.25">
      <c r="A92" s="3" t="s">
        <v>91</v>
      </c>
      <c r="B92" s="4"/>
      <c r="C92" s="2"/>
      <c r="D92" s="2"/>
      <c r="E92" s="2"/>
    </row>
    <row r="93" spans="1:9" x14ac:dyDescent="0.25">
      <c r="A93" s="3" t="s">
        <v>92</v>
      </c>
      <c r="B93" s="4"/>
      <c r="C93" s="2"/>
      <c r="D93" s="2"/>
      <c r="E93" s="2"/>
    </row>
    <row r="94" spans="1:9" x14ac:dyDescent="0.25">
      <c r="A94" s="3" t="s">
        <v>94</v>
      </c>
      <c r="B94" s="4"/>
      <c r="C94" s="2"/>
      <c r="D94" s="2"/>
      <c r="E94" s="2"/>
    </row>
    <row r="95" spans="1:9" x14ac:dyDescent="0.25">
      <c r="A95" s="3" t="s">
        <v>95</v>
      </c>
      <c r="B95" s="4"/>
      <c r="C95" s="2"/>
      <c r="D95" s="2"/>
      <c r="E95" s="2"/>
    </row>
    <row r="96" spans="1:9" ht="15" customHeight="1" x14ac:dyDescent="0.25">
      <c r="A96" s="3" t="s">
        <v>96</v>
      </c>
      <c r="B96" s="4"/>
      <c r="C96" s="2"/>
      <c r="D96" s="2"/>
      <c r="E96" s="2"/>
    </row>
    <row r="97" spans="1:9" ht="39" customHeight="1" x14ac:dyDescent="0.25">
      <c r="A97" s="65" t="s">
        <v>97</v>
      </c>
      <c r="B97" s="65"/>
      <c r="C97" s="65"/>
    </row>
    <row r="98" spans="1:9" ht="48" customHeight="1" x14ac:dyDescent="0.25">
      <c r="A98" s="42" t="s">
        <v>99</v>
      </c>
      <c r="B98" s="42"/>
      <c r="C98" s="42"/>
    </row>
    <row r="99" spans="1:9" ht="26.25" customHeight="1" x14ac:dyDescent="0.25">
      <c r="A99" s="66" t="s">
        <v>101</v>
      </c>
      <c r="B99" s="66"/>
      <c r="C99" s="66"/>
      <c r="D99" s="66"/>
      <c r="E99" s="66"/>
    </row>
    <row r="100" spans="1:9" ht="26.25" customHeight="1" x14ac:dyDescent="0.25">
      <c r="A100" s="66" t="s">
        <v>102</v>
      </c>
      <c r="B100" s="66"/>
      <c r="C100" s="66"/>
      <c r="D100" s="66"/>
      <c r="E100" s="66"/>
    </row>
    <row r="101" spans="1:9" ht="26.25" customHeight="1" x14ac:dyDescent="0.25">
      <c r="A101" s="66" t="s">
        <v>103</v>
      </c>
      <c r="B101" s="66"/>
      <c r="C101" s="66"/>
      <c r="D101" s="66"/>
      <c r="E101" s="66"/>
    </row>
    <row r="102" spans="1:9" ht="26.25" customHeight="1" x14ac:dyDescent="0.25">
      <c r="A102" s="61"/>
      <c r="B102" s="61"/>
      <c r="C102" s="61"/>
    </row>
    <row r="103" spans="1:9" ht="26.25" customHeight="1" x14ac:dyDescent="0.25">
      <c r="A103" s="61"/>
      <c r="B103" s="61"/>
      <c r="C103" s="61"/>
    </row>
    <row r="104" spans="1:9" ht="26.25" customHeight="1" x14ac:dyDescent="0.25">
      <c r="A104" s="61"/>
      <c r="B104" s="61"/>
      <c r="C104" s="61"/>
    </row>
    <row r="105" spans="1:9" ht="26.25" customHeight="1" x14ac:dyDescent="0.25">
      <c r="A105" s="61"/>
      <c r="B105" s="61"/>
      <c r="C105" s="61"/>
    </row>
    <row r="106" spans="1:9" ht="26.25" customHeight="1" x14ac:dyDescent="0.25">
      <c r="A106" s="61"/>
      <c r="B106" s="61"/>
      <c r="C106" s="61"/>
    </row>
    <row r="107" spans="1:9" ht="26.25" customHeight="1" x14ac:dyDescent="0.25">
      <c r="A107" s="61"/>
      <c r="B107" s="61"/>
      <c r="C107" s="61"/>
    </row>
    <row r="108" spans="1:9" ht="26.25" customHeight="1" x14ac:dyDescent="0.25">
      <c r="A108" s="61"/>
      <c r="B108" s="61"/>
      <c r="C108" s="61"/>
    </row>
    <row r="109" spans="1:9" ht="26.25" customHeight="1" x14ac:dyDescent="0.25">
      <c r="A109" s="61"/>
      <c r="B109" s="61"/>
      <c r="C109" s="61"/>
    </row>
    <row r="110" spans="1:9" ht="26.25" customHeight="1" x14ac:dyDescent="0.25">
      <c r="A110" s="61"/>
      <c r="B110" s="61"/>
      <c r="C110" s="61"/>
    </row>
    <row r="111" spans="1:9" x14ac:dyDescent="0.25">
      <c r="A111" s="40"/>
      <c r="B111" s="5"/>
      <c r="C111" s="1"/>
      <c r="D111" s="62"/>
      <c r="E111" s="62"/>
      <c r="F111" s="62"/>
      <c r="G111" s="1"/>
      <c r="H111" s="1"/>
      <c r="I111" s="41"/>
    </row>
    <row r="113" spans="2:5" x14ac:dyDescent="0.25">
      <c r="B113" s="39"/>
      <c r="C113" s="39"/>
      <c r="D113" s="39"/>
      <c r="E113" s="39"/>
    </row>
    <row r="114" spans="2:5" x14ac:dyDescent="0.25">
      <c r="B114" s="36"/>
      <c r="C114" s="36"/>
      <c r="D114" s="36"/>
      <c r="E114" s="36"/>
    </row>
    <row r="115" spans="2:5" x14ac:dyDescent="0.25">
      <c r="B115" s="37"/>
      <c r="C115" s="37"/>
      <c r="D115" s="37"/>
      <c r="E115" s="38"/>
    </row>
  </sheetData>
  <mergeCells count="9">
    <mergeCell ref="D111:F111"/>
    <mergeCell ref="A2:I2"/>
    <mergeCell ref="A3:I3"/>
    <mergeCell ref="A4:I4"/>
    <mergeCell ref="A5:I5"/>
    <mergeCell ref="A97:C97"/>
    <mergeCell ref="A99:E99"/>
    <mergeCell ref="A100:E100"/>
    <mergeCell ref="A101:E101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ener-julio  2021</vt:lpstr>
      <vt:lpstr>'Ejecucion ener-julio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Medina. Medina</cp:lastModifiedBy>
  <cp:lastPrinted>2021-08-06T18:52:37Z</cp:lastPrinted>
  <dcterms:created xsi:type="dcterms:W3CDTF">2018-04-17T18:57:16Z</dcterms:created>
  <dcterms:modified xsi:type="dcterms:W3CDTF">2021-08-06T19:05:15Z</dcterms:modified>
</cp:coreProperties>
</file>