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osta\Desktop\Ejecución Presupuestaria 2018\"/>
    </mc:Choice>
  </mc:AlternateContent>
  <bookViews>
    <workbookView xWindow="0" yWindow="0" windowWidth="20490" windowHeight="7650"/>
  </bookViews>
  <sheets>
    <sheet name="EJEC. PRESUP. ABRIL 2018" sheetId="4" r:id="rId1"/>
    <sheet name="ABRIL" sheetId="6" r:id="rId2"/>
  </sheets>
  <definedNames>
    <definedName name="_xlnm._FilterDatabase" localSheetId="1" hidden="1">ABRIL!$A$2:$G$170</definedName>
    <definedName name="_xlnm.Print_Area" localSheetId="0">'EJEC. PRESUP. ABRIL 2018'!$A$1:$E$137</definedName>
    <definedName name="_xlnm.Print_Titles" localSheetId="0">'EJEC. PRESUP. ABRIL 2018'!$9:$9</definedName>
  </definedNames>
  <calcPr calcId="162913"/>
</workbook>
</file>

<file path=xl/calcChain.xml><?xml version="1.0" encoding="utf-8"?>
<calcChain xmlns="http://schemas.openxmlformats.org/spreadsheetml/2006/main">
  <c r="E87" i="4" l="1"/>
  <c r="E60" i="4"/>
  <c r="G170" i="6"/>
  <c r="G169" i="6"/>
  <c r="G161" i="6"/>
  <c r="G160" i="6"/>
  <c r="G156" i="6"/>
  <c r="G155" i="6"/>
  <c r="G154" i="6"/>
  <c r="G153" i="6"/>
  <c r="G152" i="6"/>
  <c r="G150" i="6"/>
  <c r="G149" i="6"/>
  <c r="G145" i="6"/>
  <c r="G143" i="6"/>
  <c r="G132" i="6"/>
  <c r="G131" i="6"/>
  <c r="G126" i="6"/>
  <c r="G124" i="6"/>
  <c r="G123" i="6"/>
  <c r="G121" i="6"/>
  <c r="G120" i="6"/>
  <c r="G114" i="6"/>
  <c r="G102" i="6"/>
  <c r="G91" i="6"/>
  <c r="G78" i="6"/>
  <c r="G77" i="6"/>
  <c r="G69" i="6"/>
  <c r="G66" i="6"/>
  <c r="G62" i="6"/>
  <c r="G61" i="6"/>
  <c r="G59" i="6"/>
  <c r="G58" i="6"/>
  <c r="G57" i="6"/>
  <c r="G55" i="6"/>
  <c r="G53" i="6"/>
  <c r="G51" i="6"/>
  <c r="G46" i="6"/>
  <c r="G40" i="6"/>
  <c r="G39" i="6"/>
  <c r="G26" i="6"/>
  <c r="G25" i="6"/>
  <c r="G15" i="6"/>
  <c r="G14" i="6"/>
  <c r="G13" i="6"/>
  <c r="G8" i="6"/>
  <c r="G3" i="6"/>
  <c r="G173" i="6" l="1"/>
  <c r="E135" i="4"/>
  <c r="E132" i="4" s="1"/>
  <c r="E130" i="4"/>
  <c r="E122" i="4"/>
  <c r="E114" i="4"/>
  <c r="E106" i="4"/>
  <c r="E98" i="4"/>
  <c r="E95" i="4"/>
  <c r="E90" i="4"/>
  <c r="E81" i="4"/>
  <c r="E70" i="4"/>
  <c r="E56" i="4"/>
  <c r="E46" i="4"/>
  <c r="E24" i="4"/>
  <c r="E127" i="4" l="1"/>
  <c r="E51" i="4"/>
  <c r="E102" i="4" l="1"/>
  <c r="E82" i="4" s="1"/>
  <c r="E64" i="4"/>
  <c r="E18" i="4" l="1"/>
  <c r="E41" i="4" l="1"/>
  <c r="E126" i="4" l="1"/>
  <c r="E123" i="4" s="1"/>
  <c r="E33" i="4" l="1"/>
  <c r="E27" i="4" l="1"/>
  <c r="E32" i="4" l="1"/>
  <c r="E10" i="4" l="1"/>
  <c r="E137" i="4" l="1"/>
</calcChain>
</file>

<file path=xl/sharedStrings.xml><?xml version="1.0" encoding="utf-8"?>
<sst xmlns="http://schemas.openxmlformats.org/spreadsheetml/2006/main" count="326" uniqueCount="126">
  <si>
    <t>DESCRIPCIÓN DE CUENTAS</t>
  </si>
  <si>
    <t>Sueldos fijos</t>
  </si>
  <si>
    <t>Contribuciones al seguro de salud</t>
  </si>
  <si>
    <t>SERVICIOS BÁSICOS</t>
  </si>
  <si>
    <t>MATERIALES Y SUMINISTROS</t>
  </si>
  <si>
    <t>Sueldos fijos personal en tramite de pensión</t>
  </si>
  <si>
    <t>Contribuciones al seguro de pensiones</t>
  </si>
  <si>
    <t>Contribuciones al seguro de riesgo laboral</t>
  </si>
  <si>
    <t>Otros servicios técnicos profesionales</t>
  </si>
  <si>
    <t>COMBUSTIBLES, LUBRICANTES, PRODUCTOS QUIMICOS Y CONEXOS</t>
  </si>
  <si>
    <t>DIETAS Y GASTOS DE REPRESENTACION</t>
  </si>
  <si>
    <t>VIATICOS</t>
  </si>
  <si>
    <t>ALIMENTOS Y PRODUCTOS AGROFORESTALES</t>
  </si>
  <si>
    <t>PRODUCTOS Y UTILES VARIOS</t>
  </si>
  <si>
    <t>Alimentos y bebidas para personas</t>
  </si>
  <si>
    <t>Útiles de escritorio, oficina, informática y de enseñanza</t>
  </si>
  <si>
    <t>Publicidad y propaganda</t>
  </si>
  <si>
    <t>Sueldos al personal contratado e igualado</t>
  </si>
  <si>
    <t>Compensación servicios de seguridad</t>
  </si>
  <si>
    <t>Sueldos personal nomina periodo probatorio</t>
  </si>
  <si>
    <t>Sub-Total</t>
  </si>
  <si>
    <t>ALQUILERES Y RENTAS</t>
  </si>
  <si>
    <t>DESEMBOLSOS EFECTUADOS POR LA CUENTA DEL TESORO</t>
  </si>
  <si>
    <t>Prima de Transporte</t>
  </si>
  <si>
    <t>Energia electrica</t>
  </si>
  <si>
    <t xml:space="preserve">Agua </t>
  </si>
  <si>
    <t>Alquileres y rentas de edificios y locales</t>
  </si>
  <si>
    <t>TRANSFERENCIAS CORRIENTES</t>
  </si>
  <si>
    <t>1</t>
  </si>
  <si>
    <t>2</t>
  </si>
  <si>
    <t>3</t>
  </si>
  <si>
    <t>4</t>
  </si>
  <si>
    <t>CONTRIBUCIONES A LA SEGURIDAD SOCIAL</t>
  </si>
  <si>
    <t>TOTAL DESEMBOLSOS DEL MES</t>
  </si>
  <si>
    <t xml:space="preserve">        (En RD$)</t>
  </si>
  <si>
    <t>MONTO</t>
  </si>
  <si>
    <t xml:space="preserve">OBJETO </t>
  </si>
  <si>
    <t>CUENTA</t>
  </si>
  <si>
    <t>SUB-CUENTA</t>
  </si>
  <si>
    <t>TRANSFERENCIAS CORRIENTES AL SECTOR PRIVADO</t>
  </si>
  <si>
    <t>CONSEJO NACIONAL PARA LA NIÑEZ Y LA ADOLESCENCIA  (CONANI)</t>
  </si>
  <si>
    <t>BIENES MUEBLES, INMUEBLES E INTANGIBLES</t>
  </si>
  <si>
    <t>Transferencias corriente a instituciones sin fines de lucro</t>
  </si>
  <si>
    <t xml:space="preserve">Mantenimiento y reparación de equipos de transporte, tracción y elevación </t>
  </si>
  <si>
    <t>PRODUCTOS DE CUERO, CAUCHO Y PLASTICO</t>
  </si>
  <si>
    <t>Artículos de plasticos</t>
  </si>
  <si>
    <t>Productos y útiles varios no identificados precedentemente</t>
  </si>
  <si>
    <t>SOPRESUELDOS</t>
  </si>
  <si>
    <t>PUBLICIDAD, IMPRESION Y ENCUADERNACION</t>
  </si>
  <si>
    <t>SERVICIOS DE CONSERVACIÓN, REPARACIONES MENORES E INSTALACIONES TEMPORALES</t>
  </si>
  <si>
    <t>OTROS SERVICIOS NO INCLUIDOS EN CONCEPTOS ANTERIORES</t>
  </si>
  <si>
    <t>REMUNERACIONES Y CONTRIBUCIONES</t>
  </si>
  <si>
    <t>REMUNERACIONES</t>
  </si>
  <si>
    <t>CONTRATACIÓN DE SERVICIOS</t>
  </si>
  <si>
    <t>Viaticos dentro del pais</t>
  </si>
  <si>
    <t>Teléfono local</t>
  </si>
  <si>
    <t>TRANSPORTE Y ALMACENAJE</t>
  </si>
  <si>
    <t>Mantenimiento y reparación de muebles y equipos de oficina</t>
  </si>
  <si>
    <t>Eventos generales</t>
  </si>
  <si>
    <t>Gasoil</t>
  </si>
  <si>
    <t>Recolección de residuos sólidos</t>
  </si>
  <si>
    <t>Fletes</t>
  </si>
  <si>
    <t>Gas Propano (GLP)</t>
  </si>
  <si>
    <t>Vacaciones no Disfrutadas</t>
  </si>
  <si>
    <t>Servicio de internet y television por cable</t>
  </si>
  <si>
    <t>SEGUROS</t>
  </si>
  <si>
    <t xml:space="preserve">PRODUCTOS DE PAPEL, CARTON E IMPRESOS   </t>
  </si>
  <si>
    <t>Viaticos fuera del pais</t>
  </si>
  <si>
    <t>Seguros de personas</t>
  </si>
  <si>
    <t xml:space="preserve">Gasto de Representacion </t>
  </si>
  <si>
    <t>Utiltes de cocina y comedor</t>
  </si>
  <si>
    <t>Compensación por Gasto de Alimentacion</t>
  </si>
  <si>
    <t xml:space="preserve">OBRAS </t>
  </si>
  <si>
    <t>Compensacion por resultados</t>
  </si>
  <si>
    <t>Telefax y Correos</t>
  </si>
  <si>
    <t>Impresión y encuadernación</t>
  </si>
  <si>
    <t>Pasajes</t>
  </si>
  <si>
    <t>Peaje</t>
  </si>
  <si>
    <t>Servicios especiales de mantenimiento y reparación</t>
  </si>
  <si>
    <t>Comisiones y gastos bancarios</t>
  </si>
  <si>
    <t>Limpieza e higiene</t>
  </si>
  <si>
    <t>Festividades</t>
  </si>
  <si>
    <t>Servicios jurídicos</t>
  </si>
  <si>
    <t>Impuestos</t>
  </si>
  <si>
    <t>Productos agroforestales y pecuarios</t>
  </si>
  <si>
    <t>TEXTILES Y VESTUARIOS</t>
  </si>
  <si>
    <t>Libros, revistas y periódicos</t>
  </si>
  <si>
    <t>PRODUCTOS FARMACÉUTICOS</t>
  </si>
  <si>
    <t>Productos medicinales para uso humano</t>
  </si>
  <si>
    <t>Estructuras metálicas acabadas</t>
  </si>
  <si>
    <t>Accesorios de metal</t>
  </si>
  <si>
    <t>Gasolina</t>
  </si>
  <si>
    <t>Aceite y Grasas</t>
  </si>
  <si>
    <t>Lubricantes</t>
  </si>
  <si>
    <t>Material para limpieza</t>
  </si>
  <si>
    <t>Productos eléctricos y afines</t>
  </si>
  <si>
    <t>MOBILIARIOS Y EQUIPOS</t>
  </si>
  <si>
    <t>Equipo computacional</t>
  </si>
  <si>
    <t>Obras para edificación no residencial</t>
  </si>
  <si>
    <t xml:space="preserve">   EJECUCION  PRESUPUESTARIA ABRIL 2018</t>
  </si>
  <si>
    <t>(2)</t>
  </si>
  <si>
    <t>CLASIF. OBJ. DEL GASTO</t>
  </si>
  <si>
    <t>DEVENGADO</t>
  </si>
  <si>
    <t>PROG.</t>
  </si>
  <si>
    <t>ACT./OBRA</t>
  </si>
  <si>
    <t>OBJ.</t>
  </si>
  <si>
    <t>SUBCTA</t>
  </si>
  <si>
    <t>AUXILIAR</t>
  </si>
  <si>
    <t>01</t>
  </si>
  <si>
    <t>05</t>
  </si>
  <si>
    <t>04</t>
  </si>
  <si>
    <t>06</t>
  </si>
  <si>
    <t>02</t>
  </si>
  <si>
    <t>03</t>
  </si>
  <si>
    <t>12</t>
  </si>
  <si>
    <t>14</t>
  </si>
  <si>
    <t xml:space="preserve"> </t>
  </si>
  <si>
    <t>00</t>
  </si>
  <si>
    <t>Total General de Desembolsos</t>
  </si>
  <si>
    <t>Prestaciones económicas</t>
  </si>
  <si>
    <t>Otros alquileres</t>
  </si>
  <si>
    <t>Madera, corcho y sus manufacturas</t>
  </si>
  <si>
    <t>Acabados textiles</t>
  </si>
  <si>
    <t>Papel de escritorio</t>
  </si>
  <si>
    <t>Servicios funerarios y gastos Conexos</t>
  </si>
  <si>
    <t>Productos de papel y cartón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</si>
</sst>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sz val="1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9B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</cellStyleXfs>
  <cellXfs count="179">
    <xf numFmtId="0" fontId="0" fillId="0" borderId="0" xfId="0"/>
    <xf numFmtId="0" fontId="1" fillId="0" borderId="0" xfId="3" applyFont="1">
      <alignment wrapText="1"/>
    </xf>
    <xf numFmtId="164" fontId="5" fillId="0" borderId="7" xfId="2" applyFont="1" applyFill="1" applyBorder="1" applyAlignment="1">
      <alignment horizontal="right"/>
    </xf>
    <xf numFmtId="164" fontId="6" fillId="0" borderId="7" xfId="2" applyFont="1" applyFill="1" applyBorder="1" applyAlignment="1">
      <alignment horizontal="right"/>
    </xf>
    <xf numFmtId="164" fontId="5" fillId="0" borderId="6" xfId="2" applyFont="1" applyFill="1" applyBorder="1" applyAlignment="1">
      <alignment horizontal="right"/>
    </xf>
    <xf numFmtId="164" fontId="6" fillId="0" borderId="8" xfId="2" applyFont="1" applyFill="1" applyBorder="1" applyAlignment="1">
      <alignment horizontal="right"/>
    </xf>
    <xf numFmtId="164" fontId="6" fillId="0" borderId="6" xfId="2" applyFont="1" applyFill="1" applyBorder="1"/>
    <xf numFmtId="164" fontId="6" fillId="0" borderId="7" xfId="2" applyFont="1" applyFill="1" applyBorder="1" applyAlignment="1">
      <alignment horizontal="right" wrapText="1"/>
    </xf>
    <xf numFmtId="164" fontId="6" fillId="0" borderId="7" xfId="2" applyFont="1" applyFill="1" applyBorder="1" applyAlignment="1">
      <alignment wrapText="1"/>
    </xf>
    <xf numFmtId="164" fontId="6" fillId="0" borderId="0" xfId="2" applyFont="1" applyAlignment="1">
      <alignment wrapText="1"/>
    </xf>
    <xf numFmtId="0" fontId="3" fillId="0" borderId="5" xfId="0" applyFont="1" applyBorder="1" applyAlignment="1">
      <alignment horizontal="center"/>
    </xf>
    <xf numFmtId="49" fontId="3" fillId="0" borderId="11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2" fillId="4" borderId="10" xfId="0" applyFont="1" applyFill="1" applyBorder="1"/>
    <xf numFmtId="164" fontId="5" fillId="4" borderId="8" xfId="2" applyFont="1" applyFill="1" applyBorder="1" applyAlignment="1">
      <alignment horizontal="right"/>
    </xf>
    <xf numFmtId="0" fontId="3" fillId="0" borderId="7" xfId="0" applyFont="1" applyBorder="1" applyAlignment="1">
      <alignment vertical="center" wrapText="1"/>
    </xf>
    <xf numFmtId="0" fontId="1" fillId="0" borderId="7" xfId="0" applyFont="1" applyFill="1" applyBorder="1" applyAlignment="1">
      <alignment wrapText="1"/>
    </xf>
    <xf numFmtId="0" fontId="3" fillId="0" borderId="6" xfId="0" applyFont="1" applyFill="1" applyBorder="1" applyAlignment="1">
      <alignment horizontal="center"/>
    </xf>
    <xf numFmtId="0" fontId="1" fillId="0" borderId="9" xfId="3" applyFont="1" applyFill="1" applyBorder="1" applyAlignment="1">
      <alignment horizontal="center" vertical="center"/>
    </xf>
    <xf numFmtId="0" fontId="1" fillId="0" borderId="11" xfId="3" applyFont="1" applyFill="1" applyBorder="1" applyAlignment="1">
      <alignment horizontal="center" vertical="center"/>
    </xf>
    <xf numFmtId="0" fontId="3" fillId="0" borderId="11" xfId="3" applyFont="1" applyFill="1" applyBorder="1" applyAlignment="1">
      <alignment horizontal="center" vertical="center"/>
    </xf>
    <xf numFmtId="0" fontId="3" fillId="0" borderId="6" xfId="3" applyFont="1" applyFill="1" applyBorder="1" applyAlignment="1">
      <alignment horizontal="center" vertical="center"/>
    </xf>
    <xf numFmtId="0" fontId="3" fillId="0" borderId="7" xfId="3" applyFont="1" applyFill="1" applyBorder="1" applyAlignment="1">
      <alignment horizontal="center" vertical="center"/>
    </xf>
    <xf numFmtId="164" fontId="6" fillId="0" borderId="7" xfId="2" applyFont="1" applyFill="1" applyBorder="1" applyAlignment="1">
      <alignment horizontal="right" vertical="center"/>
    </xf>
    <xf numFmtId="164" fontId="5" fillId="3" borderId="6" xfId="2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2" fillId="5" borderId="5" xfId="0" applyFont="1" applyFill="1" applyBorder="1"/>
    <xf numFmtId="164" fontId="5" fillId="5" borderId="6" xfId="2" applyFont="1" applyFill="1" applyBorder="1" applyAlignment="1">
      <alignment horizontal="right"/>
    </xf>
    <xf numFmtId="164" fontId="5" fillId="0" borderId="8" xfId="2" applyFont="1" applyFill="1" applyBorder="1" applyAlignment="1">
      <alignment horizontal="right"/>
    </xf>
    <xf numFmtId="0" fontId="6" fillId="0" borderId="0" xfId="0" applyFont="1"/>
    <xf numFmtId="0" fontId="2" fillId="3" borderId="2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7" xfId="3" applyFont="1" applyFill="1" applyBorder="1" applyAlignment="1">
      <alignment horizontal="left" vertical="center"/>
    </xf>
    <xf numFmtId="0" fontId="3" fillId="0" borderId="7" xfId="0" applyFont="1" applyFill="1" applyBorder="1"/>
    <xf numFmtId="0" fontId="3" fillId="7" borderId="9" xfId="3" applyFont="1" applyFill="1" applyBorder="1" applyAlignment="1">
      <alignment vertical="center"/>
    </xf>
    <xf numFmtId="0" fontId="3" fillId="7" borderId="4" xfId="3" applyFont="1" applyFill="1" applyBorder="1" applyAlignment="1">
      <alignment horizontal="center" vertical="center"/>
    </xf>
    <xf numFmtId="0" fontId="3" fillId="7" borderId="4" xfId="3" applyFont="1" applyFill="1" applyBorder="1" applyAlignment="1">
      <alignment horizontal="center" vertical="center" wrapText="1"/>
    </xf>
    <xf numFmtId="0" fontId="3" fillId="7" borderId="2" xfId="3" applyFont="1" applyFill="1" applyBorder="1" applyAlignment="1">
      <alignment horizontal="center" vertical="center"/>
    </xf>
    <xf numFmtId="164" fontId="5" fillId="7" borderId="4" xfId="2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/>
    </xf>
    <xf numFmtId="164" fontId="5" fillId="8" borderId="6" xfId="2" applyFont="1" applyFill="1" applyBorder="1" applyAlignment="1">
      <alignment horizontal="right"/>
    </xf>
    <xf numFmtId="164" fontId="5" fillId="6" borderId="6" xfId="2" applyFont="1" applyFill="1" applyBorder="1" applyAlignment="1">
      <alignment horizontal="right"/>
    </xf>
    <xf numFmtId="164" fontId="5" fillId="0" borderId="13" xfId="2" applyFont="1" applyFill="1" applyBorder="1" applyAlignment="1">
      <alignment horizontal="right"/>
    </xf>
    <xf numFmtId="164" fontId="5" fillId="0" borderId="14" xfId="2" applyFont="1" applyFill="1" applyBorder="1" applyAlignment="1">
      <alignment horizontal="right"/>
    </xf>
    <xf numFmtId="164" fontId="6" fillId="0" borderId="15" xfId="2" applyFont="1" applyFill="1" applyBorder="1" applyAlignment="1">
      <alignment horizontal="right"/>
    </xf>
    <xf numFmtId="164" fontId="6" fillId="0" borderId="13" xfId="2" applyFont="1" applyFill="1" applyBorder="1" applyAlignment="1">
      <alignment horizontal="right"/>
    </xf>
    <xf numFmtId="164" fontId="5" fillId="0" borderId="15" xfId="2" applyFont="1" applyFill="1" applyBorder="1" applyAlignment="1">
      <alignment horizontal="right"/>
    </xf>
    <xf numFmtId="0" fontId="3" fillId="0" borderId="0" xfId="0" applyFont="1" applyBorder="1" applyAlignment="1">
      <alignment vertical="center" wrapText="1"/>
    </xf>
    <xf numFmtId="0" fontId="3" fillId="0" borderId="14" xfId="0" applyFont="1" applyFill="1" applyBorder="1"/>
    <xf numFmtId="0" fontId="1" fillId="0" borderId="15" xfId="0" applyFont="1" applyFill="1" applyBorder="1"/>
    <xf numFmtId="0" fontId="3" fillId="0" borderId="15" xfId="0" applyFont="1" applyBorder="1"/>
    <xf numFmtId="0" fontId="3" fillId="0" borderId="0" xfId="0" applyFont="1" applyBorder="1"/>
    <xf numFmtId="0" fontId="3" fillId="0" borderId="15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3" fillId="0" borderId="13" xfId="0" applyFon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3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" fillId="0" borderId="0" xfId="0" applyFont="1" applyFill="1" applyBorder="1"/>
    <xf numFmtId="0" fontId="5" fillId="0" borderId="0" xfId="0" applyFont="1" applyBorder="1"/>
    <xf numFmtId="0" fontId="6" fillId="0" borderId="0" xfId="0" applyFont="1" applyBorder="1"/>
    <xf numFmtId="0" fontId="3" fillId="0" borderId="0" xfId="0" applyFont="1" applyFill="1" applyBorder="1" applyAlignment="1">
      <alignment horizontal="left" wrapText="1"/>
    </xf>
    <xf numFmtId="0" fontId="1" fillId="0" borderId="0" xfId="0" applyFont="1" applyBorder="1"/>
    <xf numFmtId="0" fontId="3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3" fillId="0" borderId="10" xfId="0" applyFont="1" applyBorder="1"/>
    <xf numFmtId="0" fontId="8" fillId="0" borderId="0" xfId="0" applyFont="1"/>
    <xf numFmtId="0" fontId="9" fillId="0" borderId="0" xfId="0" applyFont="1"/>
    <xf numFmtId="0" fontId="3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 wrapText="1"/>
    </xf>
    <xf numFmtId="0" fontId="6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6" borderId="5" xfId="0" applyFont="1" applyFill="1" applyBorder="1" applyAlignment="1">
      <alignment horizontal="left" wrapText="1"/>
    </xf>
    <xf numFmtId="164" fontId="5" fillId="2" borderId="8" xfId="2" applyFont="1" applyFill="1" applyBorder="1" applyAlignment="1">
      <alignment horizontal="right"/>
    </xf>
    <xf numFmtId="0" fontId="3" fillId="0" borderId="11" xfId="0" applyFont="1" applyFill="1" applyBorder="1"/>
    <xf numFmtId="0" fontId="1" fillId="0" borderId="11" xfId="3" applyFont="1" applyFill="1" applyBorder="1" applyAlignment="1">
      <alignment horizontal="left" vertical="center"/>
    </xf>
    <xf numFmtId="0" fontId="1" fillId="0" borderId="0" xfId="3" applyFont="1" applyBorder="1">
      <alignment wrapText="1"/>
    </xf>
    <xf numFmtId="164" fontId="5" fillId="6" borderId="7" xfId="2" applyFont="1" applyFill="1" applyBorder="1" applyAlignment="1">
      <alignment horizontal="right"/>
    </xf>
    <xf numFmtId="0" fontId="1" fillId="0" borderId="7" xfId="3" applyFont="1" applyBorder="1">
      <alignment wrapText="1"/>
    </xf>
    <xf numFmtId="0" fontId="5" fillId="6" borderId="0" xfId="0" applyFont="1" applyFill="1" applyBorder="1" applyAlignment="1">
      <alignment horizontal="center" wrapText="1"/>
    </xf>
    <xf numFmtId="164" fontId="6" fillId="0" borderId="6" xfId="2" applyFont="1" applyFill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23" xfId="0" applyFont="1" applyBorder="1" applyAlignment="1">
      <alignment horizontal="center"/>
    </xf>
    <xf numFmtId="4" fontId="10" fillId="0" borderId="23" xfId="0" applyNumberFormat="1" applyFont="1" applyBorder="1" applyAlignment="1">
      <alignment horizontal="center"/>
    </xf>
    <xf numFmtId="0" fontId="10" fillId="9" borderId="24" xfId="0" applyFont="1" applyFill="1" applyBorder="1" applyAlignment="1">
      <alignment horizontal="center"/>
    </xf>
    <xf numFmtId="0" fontId="10" fillId="9" borderId="21" xfId="0" applyFont="1" applyFill="1" applyBorder="1" applyAlignment="1">
      <alignment horizontal="center" wrapText="1"/>
    </xf>
    <xf numFmtId="0" fontId="10" fillId="9" borderId="21" xfId="0" applyFont="1" applyFill="1" applyBorder="1" applyAlignment="1">
      <alignment horizontal="center"/>
    </xf>
    <xf numFmtId="0" fontId="10" fillId="9" borderId="21" xfId="0" applyFont="1" applyFill="1" applyBorder="1"/>
    <xf numFmtId="3" fontId="10" fillId="9" borderId="21" xfId="0" applyNumberFormat="1" applyFont="1" applyFill="1" applyBorder="1" applyAlignment="1">
      <alignment horizontal="center"/>
    </xf>
    <xf numFmtId="49" fontId="10" fillId="10" borderId="25" xfId="0" applyNumberFormat="1" applyFont="1" applyFill="1" applyBorder="1" applyAlignment="1">
      <alignment horizontal="center"/>
    </xf>
    <xf numFmtId="49" fontId="10" fillId="10" borderId="26" xfId="0" applyNumberFormat="1" applyFont="1" applyFill="1" applyBorder="1" applyAlignment="1">
      <alignment horizontal="center"/>
    </xf>
    <xf numFmtId="49" fontId="11" fillId="0" borderId="21" xfId="0" applyNumberFormat="1" applyFont="1" applyFill="1" applyBorder="1" applyAlignment="1">
      <alignment horizontal="center"/>
    </xf>
    <xf numFmtId="0" fontId="11" fillId="0" borderId="21" xfId="0" applyFont="1" applyFill="1" applyBorder="1" applyAlignment="1">
      <alignment horizontal="center"/>
    </xf>
    <xf numFmtId="4" fontId="11" fillId="0" borderId="21" xfId="2" applyNumberFormat="1" applyFont="1" applyFill="1" applyBorder="1" applyAlignment="1">
      <alignment horizontal="right"/>
    </xf>
    <xf numFmtId="164" fontId="9" fillId="0" borderId="0" xfId="0" applyNumberFormat="1" applyFont="1"/>
    <xf numFmtId="49" fontId="10" fillId="0" borderId="27" xfId="0" applyNumberFormat="1" applyFont="1" applyFill="1" applyBorder="1" applyAlignment="1">
      <alignment horizontal="center"/>
    </xf>
    <xf numFmtId="49" fontId="10" fillId="0" borderId="28" xfId="0" applyNumberFormat="1" applyFont="1" applyFill="1" applyBorder="1" applyAlignment="1">
      <alignment horizontal="center"/>
    </xf>
    <xf numFmtId="164" fontId="9" fillId="0" borderId="0" xfId="2" applyFont="1"/>
    <xf numFmtId="49" fontId="10" fillId="0" borderId="24" xfId="0" applyNumberFormat="1" applyFont="1" applyFill="1" applyBorder="1" applyAlignment="1">
      <alignment horizontal="center"/>
    </xf>
    <xf numFmtId="49" fontId="10" fillId="0" borderId="21" xfId="0" applyNumberFormat="1" applyFont="1" applyFill="1" applyBorder="1" applyAlignment="1">
      <alignment horizontal="center"/>
    </xf>
    <xf numFmtId="4" fontId="11" fillId="0" borderId="28" xfId="2" applyNumberFormat="1" applyFont="1" applyFill="1" applyBorder="1" applyAlignment="1">
      <alignment horizontal="right"/>
    </xf>
    <xf numFmtId="0" fontId="10" fillId="0" borderId="21" xfId="0" applyFont="1" applyFill="1" applyBorder="1" applyAlignment="1">
      <alignment horizontal="center"/>
    </xf>
    <xf numFmtId="4" fontId="11" fillId="0" borderId="26" xfId="2" applyNumberFormat="1" applyFont="1" applyFill="1" applyBorder="1" applyAlignment="1">
      <alignment horizontal="right"/>
    </xf>
    <xf numFmtId="4" fontId="11" fillId="0" borderId="29" xfId="2" applyNumberFormat="1" applyFont="1" applyFill="1" applyBorder="1" applyAlignment="1">
      <alignment horizontal="right"/>
    </xf>
    <xf numFmtId="49" fontId="10" fillId="0" borderId="30" xfId="0" applyNumberFormat="1" applyFont="1" applyFill="1" applyBorder="1" applyAlignment="1">
      <alignment horizontal="center"/>
    </xf>
    <xf numFmtId="49" fontId="10" fillId="0" borderId="29" xfId="0" applyNumberFormat="1" applyFont="1" applyFill="1" applyBorder="1" applyAlignment="1">
      <alignment horizontal="center"/>
    </xf>
    <xf numFmtId="49" fontId="11" fillId="0" borderId="31" xfId="0" applyNumberFormat="1" applyFont="1" applyFill="1" applyBorder="1" applyAlignment="1">
      <alignment horizontal="center"/>
    </xf>
    <xf numFmtId="49" fontId="11" fillId="0" borderId="29" xfId="0" applyNumberFormat="1" applyFont="1" applyFill="1" applyBorder="1" applyAlignment="1">
      <alignment horizontal="center"/>
    </xf>
    <xf numFmtId="0" fontId="11" fillId="0" borderId="29" xfId="0" applyFont="1" applyFill="1" applyBorder="1" applyAlignment="1">
      <alignment horizontal="center"/>
    </xf>
    <xf numFmtId="4" fontId="11" fillId="0" borderId="29" xfId="2" applyNumberFormat="1" applyFont="1" applyFill="1" applyBorder="1" applyAlignment="1">
      <alignment horizontal="right" vertical="center"/>
    </xf>
    <xf numFmtId="4" fontId="11" fillId="0" borderId="21" xfId="2" applyNumberFormat="1" applyFont="1" applyFill="1" applyBorder="1" applyAlignment="1">
      <alignment horizontal="right" vertical="center"/>
    </xf>
    <xf numFmtId="0" fontId="10" fillId="10" borderId="19" xfId="0" applyFont="1" applyFill="1" applyBorder="1" applyAlignment="1">
      <alignment horizontal="center"/>
    </xf>
    <xf numFmtId="49" fontId="10" fillId="10" borderId="20" xfId="0" applyNumberFormat="1" applyFont="1" applyFill="1" applyBorder="1" applyAlignment="1">
      <alignment horizontal="center"/>
    </xf>
    <xf numFmtId="0" fontId="10" fillId="0" borderId="24" xfId="0" applyFont="1" applyFill="1" applyBorder="1" applyAlignment="1">
      <alignment horizontal="center"/>
    </xf>
    <xf numFmtId="0" fontId="10" fillId="0" borderId="31" xfId="0" applyFont="1" applyFill="1" applyBorder="1" applyAlignment="1">
      <alignment horizontal="center"/>
    </xf>
    <xf numFmtId="0" fontId="9" fillId="0" borderId="0" xfId="0" applyFont="1" applyFill="1"/>
    <xf numFmtId="0" fontId="10" fillId="10" borderId="25" xfId="0" applyFont="1" applyFill="1" applyBorder="1" applyAlignment="1">
      <alignment horizontal="center"/>
    </xf>
    <xf numFmtId="0" fontId="10" fillId="0" borderId="32" xfId="0" applyFont="1" applyFill="1" applyBorder="1" applyAlignment="1">
      <alignment horizontal="center"/>
    </xf>
    <xf numFmtId="49" fontId="10" fillId="0" borderId="33" xfId="0" applyNumberFormat="1" applyFont="1" applyFill="1" applyBorder="1" applyAlignment="1">
      <alignment horizontal="center"/>
    </xf>
    <xf numFmtId="4" fontId="10" fillId="0" borderId="0" xfId="0" applyNumberFormat="1" applyFont="1" applyFill="1" applyBorder="1" applyAlignment="1"/>
    <xf numFmtId="0" fontId="3" fillId="0" borderId="0" xfId="0" applyFont="1" applyBorder="1" applyAlignment="1">
      <alignment horizontal="center"/>
    </xf>
    <xf numFmtId="4" fontId="3" fillId="0" borderId="34" xfId="2" applyNumberFormat="1" applyFont="1" applyFill="1" applyBorder="1" applyAlignment="1"/>
    <xf numFmtId="39" fontId="9" fillId="0" borderId="0" xfId="0" applyNumberFormat="1" applyFont="1"/>
    <xf numFmtId="4" fontId="9" fillId="0" borderId="0" xfId="0" applyNumberFormat="1" applyFont="1" applyFill="1" applyAlignment="1">
      <alignment horizontal="right"/>
    </xf>
    <xf numFmtId="0" fontId="5" fillId="0" borderId="10" xfId="0" applyFont="1" applyBorder="1"/>
    <xf numFmtId="0" fontId="5" fillId="0" borderId="5" xfId="0" applyFont="1" applyBorder="1" applyAlignment="1">
      <alignment horizontal="center"/>
    </xf>
    <xf numFmtId="164" fontId="5" fillId="0" borderId="4" xfId="2" applyFont="1" applyFill="1" applyBorder="1" applyAlignment="1">
      <alignment horizontal="right"/>
    </xf>
    <xf numFmtId="0" fontId="3" fillId="0" borderId="5" xfId="0" applyFont="1" applyBorder="1"/>
    <xf numFmtId="0" fontId="5" fillId="0" borderId="0" xfId="0" applyFont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6" borderId="1" xfId="3" applyFont="1" applyFill="1" applyBorder="1" applyAlignment="1">
      <alignment horizontal="center" vertical="center" wrapText="1"/>
    </xf>
    <xf numFmtId="0" fontId="2" fillId="6" borderId="2" xfId="3" applyFont="1" applyFill="1" applyBorder="1" applyAlignment="1">
      <alignment horizontal="center" vertical="center" wrapText="1"/>
    </xf>
    <xf numFmtId="0" fontId="2" fillId="6" borderId="3" xfId="3" applyFont="1" applyFill="1" applyBorder="1" applyAlignment="1">
      <alignment horizontal="center" vertical="center" wrapText="1"/>
    </xf>
    <xf numFmtId="49" fontId="3" fillId="4" borderId="12" xfId="0" applyNumberFormat="1" applyFont="1" applyFill="1" applyBorder="1" applyAlignment="1" applyProtection="1">
      <alignment horizontal="center"/>
      <protection locked="0"/>
    </xf>
    <xf numFmtId="49" fontId="3" fillId="4" borderId="10" xfId="0" applyNumberFormat="1" applyFont="1" applyFill="1" applyBorder="1" applyAlignment="1" applyProtection="1">
      <alignment horizontal="center"/>
      <protection locked="0"/>
    </xf>
    <xf numFmtId="49" fontId="3" fillId="4" borderId="13" xfId="0" applyNumberFormat="1" applyFont="1" applyFill="1" applyBorder="1" applyAlignment="1" applyProtection="1">
      <alignment horizontal="center"/>
      <protection locked="0"/>
    </xf>
    <xf numFmtId="0" fontId="3" fillId="6" borderId="9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6" borderId="14" xfId="0" applyFont="1" applyFill="1" applyBorder="1" applyAlignment="1">
      <alignment horizontal="center"/>
    </xf>
    <xf numFmtId="49" fontId="3" fillId="3" borderId="1" xfId="3" applyNumberFormat="1" applyFont="1" applyFill="1" applyBorder="1" applyAlignment="1">
      <alignment horizontal="center" vertical="center"/>
    </xf>
    <xf numFmtId="49" fontId="3" fillId="3" borderId="2" xfId="3" applyNumberFormat="1" applyFont="1" applyFill="1" applyBorder="1" applyAlignment="1">
      <alignment horizontal="center" vertical="center"/>
    </xf>
    <xf numFmtId="49" fontId="3" fillId="3" borderId="3" xfId="3" applyNumberFormat="1" applyFont="1" applyFill="1" applyBorder="1" applyAlignment="1">
      <alignment horizontal="center" vertical="center"/>
    </xf>
    <xf numFmtId="49" fontId="3" fillId="8" borderId="1" xfId="0" applyNumberFormat="1" applyFont="1" applyFill="1" applyBorder="1" applyAlignment="1">
      <alignment horizontal="center"/>
    </xf>
    <xf numFmtId="49" fontId="3" fillId="8" borderId="2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3" fillId="6" borderId="15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10" fillId="0" borderId="9" xfId="0" applyNumberFormat="1" applyFont="1" applyBorder="1" applyAlignment="1">
      <alignment horizontal="center"/>
    </xf>
    <xf numFmtId="49" fontId="10" fillId="0" borderId="5" xfId="0" applyNumberFormat="1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23" xfId="0" applyFont="1" applyBorder="1" applyAlignment="1">
      <alignment horizontal="center"/>
    </xf>
  </cellXfs>
  <cellStyles count="4">
    <cellStyle name="Comma_D2006" xfId="1"/>
    <cellStyle name="Millares" xfId="2" builtinId="3"/>
    <cellStyle name="Normal" xfId="0" builtinId="0"/>
    <cellStyle name="Normal_D2006" xfId="3"/>
  </cellStyles>
  <dxfs count="0"/>
  <tableStyles count="0" defaultTableStyle="TableStyleMedium9" defaultPivotStyle="PivotStyleLight16"/>
  <colors>
    <mruColors>
      <color rgb="FF09B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1002197</xdr:colOff>
      <xdr:row>1</xdr:row>
      <xdr:rowOff>29369</xdr:rowOff>
    </xdr:from>
    <xdr:to>
      <xdr:col>3</xdr:col>
      <xdr:colOff>1871871</xdr:colOff>
      <xdr:row>3</xdr:row>
      <xdr:rowOff>157368</xdr:rowOff>
    </xdr:to>
    <xdr:pic>
      <xdr:nvPicPr>
        <xdr:cNvPr id="3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 b="7978"/>
        <a:stretch/>
      </xdr:blipFill>
      <xdr:spPr bwMode="auto">
        <a:xfrm>
          <a:off x="2816088" y="211586"/>
          <a:ext cx="869674" cy="492434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5:M137"/>
  <sheetViews>
    <sheetView tabSelected="1" zoomScale="115" zoomScaleNormal="115" workbookViewId="0">
      <selection activeCell="H131" sqref="H131"/>
    </sheetView>
  </sheetViews>
  <sheetFormatPr baseColWidth="10" defaultRowHeight="14.25" x14ac:dyDescent="0.2"/>
  <cols>
    <col min="1" max="1" width="8" style="1" customWidth="1"/>
    <col min="2" max="2" width="8.85546875" style="1" customWidth="1"/>
    <col min="3" max="3" width="10.42578125" style="1" customWidth="1"/>
    <col min="4" max="4" width="51.42578125" style="1" customWidth="1"/>
    <col min="5" max="5" width="18" style="9" customWidth="1"/>
    <col min="6" max="9" width="11.42578125" style="33"/>
    <col min="10" max="13" width="11.42578125" style="81"/>
    <col min="14" max="16384" width="11.42578125" style="33"/>
  </cols>
  <sheetData>
    <row r="5" spans="1:5" ht="13.9" customHeight="1" x14ac:dyDescent="0.25">
      <c r="A5" s="147" t="s">
        <v>40</v>
      </c>
      <c r="B5" s="147"/>
      <c r="C5" s="147"/>
      <c r="D5" s="147"/>
      <c r="E5" s="147"/>
    </row>
    <row r="6" spans="1:5" ht="15" x14ac:dyDescent="0.25">
      <c r="A6" s="147" t="s">
        <v>99</v>
      </c>
      <c r="B6" s="147"/>
      <c r="C6" s="147"/>
      <c r="D6" s="147"/>
      <c r="E6" s="147"/>
    </row>
    <row r="7" spans="1:5" ht="15.75" customHeight="1" thickBot="1" x14ac:dyDescent="0.3">
      <c r="A7" s="147" t="s">
        <v>34</v>
      </c>
      <c r="B7" s="147"/>
      <c r="C7" s="147"/>
      <c r="D7" s="147"/>
      <c r="E7" s="147"/>
    </row>
    <row r="8" spans="1:5" ht="20.25" customHeight="1" thickBot="1" x14ac:dyDescent="0.25">
      <c r="A8" s="151" t="s">
        <v>22</v>
      </c>
      <c r="B8" s="152"/>
      <c r="C8" s="152"/>
      <c r="D8" s="152"/>
      <c r="E8" s="153"/>
    </row>
    <row r="9" spans="1:5" ht="22.5" customHeight="1" thickBot="1" x14ac:dyDescent="0.25">
      <c r="A9" s="43" t="s">
        <v>36</v>
      </c>
      <c r="B9" s="44" t="s">
        <v>37</v>
      </c>
      <c r="C9" s="45" t="s">
        <v>38</v>
      </c>
      <c r="D9" s="46" t="s">
        <v>0</v>
      </c>
      <c r="E9" s="47" t="s">
        <v>35</v>
      </c>
    </row>
    <row r="10" spans="1:5" ht="16.5" thickBot="1" x14ac:dyDescent="0.3">
      <c r="A10" s="160" t="s">
        <v>28</v>
      </c>
      <c r="B10" s="161"/>
      <c r="C10" s="162"/>
      <c r="D10" s="34" t="s">
        <v>51</v>
      </c>
      <c r="E10" s="28">
        <f>+E18+E24+E27+E32</f>
        <v>31697951.300000001</v>
      </c>
    </row>
    <row r="11" spans="1:5" x14ac:dyDescent="0.2">
      <c r="A11" s="22"/>
      <c r="B11" s="25">
        <v>11</v>
      </c>
      <c r="C11" s="22"/>
      <c r="D11" s="25" t="s">
        <v>52</v>
      </c>
      <c r="E11" s="6"/>
    </row>
    <row r="12" spans="1:5" ht="12" customHeight="1" x14ac:dyDescent="0.2">
      <c r="A12" s="23"/>
      <c r="B12" s="26"/>
      <c r="C12" s="23">
        <v>11101</v>
      </c>
      <c r="D12" s="41" t="s">
        <v>1</v>
      </c>
      <c r="E12" s="3">
        <v>25034000</v>
      </c>
    </row>
    <row r="13" spans="1:5" x14ac:dyDescent="0.2">
      <c r="A13" s="23"/>
      <c r="B13" s="26"/>
      <c r="C13" s="23">
        <v>11201</v>
      </c>
      <c r="D13" s="41" t="s">
        <v>17</v>
      </c>
      <c r="E13" s="7">
        <v>215000</v>
      </c>
    </row>
    <row r="14" spans="1:5" x14ac:dyDescent="0.2">
      <c r="A14" s="23"/>
      <c r="B14" s="26"/>
      <c r="C14" s="23">
        <v>11205</v>
      </c>
      <c r="D14" s="41" t="s">
        <v>19</v>
      </c>
      <c r="E14" s="7">
        <v>461000</v>
      </c>
    </row>
    <row r="15" spans="1:5" x14ac:dyDescent="0.2">
      <c r="A15" s="23"/>
      <c r="B15" s="26"/>
      <c r="C15" s="23">
        <v>11301</v>
      </c>
      <c r="D15" s="41" t="s">
        <v>5</v>
      </c>
      <c r="E15" s="27">
        <v>195000</v>
      </c>
    </row>
    <row r="16" spans="1:5" x14ac:dyDescent="0.2">
      <c r="A16" s="23"/>
      <c r="B16" s="26"/>
      <c r="C16" s="23">
        <v>11501</v>
      </c>
      <c r="D16" s="41" t="s">
        <v>119</v>
      </c>
      <c r="E16" s="27">
        <v>40000</v>
      </c>
    </row>
    <row r="17" spans="1:5" ht="15" thickBot="1" x14ac:dyDescent="0.25">
      <c r="A17" s="23"/>
      <c r="B17" s="26"/>
      <c r="C17" s="23">
        <v>11504</v>
      </c>
      <c r="D17" s="41" t="s">
        <v>63</v>
      </c>
      <c r="E17" s="27">
        <v>248869.4</v>
      </c>
    </row>
    <row r="18" spans="1:5" ht="15" x14ac:dyDescent="0.25">
      <c r="A18" s="23"/>
      <c r="B18" s="26"/>
      <c r="C18" s="23"/>
      <c r="D18" s="91" t="s">
        <v>20</v>
      </c>
      <c r="E18" s="4">
        <f>SUM(E12:E17)</f>
        <v>26193869.399999999</v>
      </c>
    </row>
    <row r="19" spans="1:5" ht="12.75" customHeight="1" x14ac:dyDescent="0.2">
      <c r="A19" s="23"/>
      <c r="B19" s="26">
        <v>12</v>
      </c>
      <c r="C19" s="23"/>
      <c r="D19" s="24" t="s">
        <v>47</v>
      </c>
      <c r="E19" s="8"/>
    </row>
    <row r="20" spans="1:5" ht="12.75" customHeight="1" x14ac:dyDescent="0.2">
      <c r="A20" s="23"/>
      <c r="B20" s="26"/>
      <c r="C20" s="23">
        <v>12201</v>
      </c>
      <c r="D20" s="92" t="s">
        <v>71</v>
      </c>
      <c r="E20" s="8">
        <v>409000</v>
      </c>
    </row>
    <row r="21" spans="1:5" ht="12.75" customHeight="1" x14ac:dyDescent="0.2">
      <c r="A21" s="23"/>
      <c r="B21" s="26"/>
      <c r="C21" s="23">
        <v>12204</v>
      </c>
      <c r="D21" s="92" t="s">
        <v>23</v>
      </c>
      <c r="E21" s="3">
        <v>556500</v>
      </c>
    </row>
    <row r="22" spans="1:5" ht="12.75" customHeight="1" x14ac:dyDescent="0.2">
      <c r="A22" s="23"/>
      <c r="B22" s="26"/>
      <c r="C22" s="23">
        <v>12205</v>
      </c>
      <c r="D22" s="92" t="s">
        <v>18</v>
      </c>
      <c r="E22" s="3">
        <v>513986.53</v>
      </c>
    </row>
    <row r="23" spans="1:5" ht="12.75" customHeight="1" thickBot="1" x14ac:dyDescent="0.25">
      <c r="A23" s="23"/>
      <c r="B23" s="26"/>
      <c r="C23" s="23">
        <v>12206</v>
      </c>
      <c r="D23" s="92" t="s">
        <v>73</v>
      </c>
      <c r="E23" s="5">
        <v>45000</v>
      </c>
    </row>
    <row r="24" spans="1:5" ht="15" x14ac:dyDescent="0.25">
      <c r="A24" s="23"/>
      <c r="B24" s="26"/>
      <c r="C24" s="23"/>
      <c r="D24" s="42" t="s">
        <v>20</v>
      </c>
      <c r="E24" s="2">
        <f>SUM(E20:E23)</f>
        <v>1524486.53</v>
      </c>
    </row>
    <row r="25" spans="1:5" ht="14.25" customHeight="1" x14ac:dyDescent="0.2">
      <c r="A25" s="23"/>
      <c r="B25" s="26">
        <v>13</v>
      </c>
      <c r="C25" s="24"/>
      <c r="D25" s="26" t="s">
        <v>10</v>
      </c>
      <c r="E25" s="3"/>
    </row>
    <row r="26" spans="1:5" ht="14.25" customHeight="1" thickBot="1" x14ac:dyDescent="0.25">
      <c r="A26" s="23"/>
      <c r="B26" s="26"/>
      <c r="C26" s="23">
        <v>13201</v>
      </c>
      <c r="D26" s="41" t="s">
        <v>69</v>
      </c>
      <c r="E26" s="5">
        <v>94500</v>
      </c>
    </row>
    <row r="27" spans="1:5" ht="14.25" customHeight="1" x14ac:dyDescent="0.25">
      <c r="A27" s="23"/>
      <c r="B27" s="26"/>
      <c r="C27" s="23"/>
      <c r="D27" s="42" t="s">
        <v>20</v>
      </c>
      <c r="E27" s="2">
        <f>SUM(E25:E26)</f>
        <v>94500</v>
      </c>
    </row>
    <row r="28" spans="1:5" ht="14.25" customHeight="1" x14ac:dyDescent="0.2">
      <c r="A28" s="24"/>
      <c r="B28" s="26">
        <v>15</v>
      </c>
      <c r="C28" s="24"/>
      <c r="D28" s="26" t="s">
        <v>32</v>
      </c>
      <c r="E28" s="8"/>
    </row>
    <row r="29" spans="1:5" ht="14.25" customHeight="1" x14ac:dyDescent="0.2">
      <c r="A29" s="23"/>
      <c r="B29" s="26"/>
      <c r="C29" s="23">
        <v>15101</v>
      </c>
      <c r="D29" s="41" t="s">
        <v>2</v>
      </c>
      <c r="E29" s="3">
        <v>1796173.45</v>
      </c>
    </row>
    <row r="30" spans="1:5" x14ac:dyDescent="0.2">
      <c r="A30" s="23"/>
      <c r="B30" s="26"/>
      <c r="C30" s="23">
        <v>15201</v>
      </c>
      <c r="D30" s="41" t="s">
        <v>6</v>
      </c>
      <c r="E30" s="3">
        <v>1821612.92</v>
      </c>
    </row>
    <row r="31" spans="1:5" ht="15" thickBot="1" x14ac:dyDescent="0.25">
      <c r="A31" s="23"/>
      <c r="B31" s="26"/>
      <c r="C31" s="23">
        <v>15301</v>
      </c>
      <c r="D31" s="41" t="s">
        <v>7</v>
      </c>
      <c r="E31" s="5">
        <v>267309</v>
      </c>
    </row>
    <row r="32" spans="1:5" ht="15.75" thickBot="1" x14ac:dyDescent="0.3">
      <c r="A32" s="23"/>
      <c r="B32" s="26"/>
      <c r="C32" s="23"/>
      <c r="D32" s="42" t="s">
        <v>20</v>
      </c>
      <c r="E32" s="2">
        <f>SUM(E29:E31)</f>
        <v>3885095.37</v>
      </c>
    </row>
    <row r="33" spans="1:5" ht="18.75" customHeight="1" thickBot="1" x14ac:dyDescent="0.3">
      <c r="A33" s="163" t="s">
        <v>29</v>
      </c>
      <c r="B33" s="164"/>
      <c r="C33" s="165"/>
      <c r="D33" s="48" t="s">
        <v>53</v>
      </c>
      <c r="E33" s="49">
        <f>E41+E46+E51+E60+E70+E81+E56+E64</f>
        <v>7404416.4699999997</v>
      </c>
    </row>
    <row r="34" spans="1:5" ht="15" x14ac:dyDescent="0.25">
      <c r="A34" s="14"/>
      <c r="B34" s="10">
        <v>21</v>
      </c>
      <c r="C34" s="14"/>
      <c r="D34" s="10" t="s">
        <v>3</v>
      </c>
      <c r="E34" s="4"/>
    </row>
    <row r="35" spans="1:5" x14ac:dyDescent="0.2">
      <c r="A35" s="15"/>
      <c r="B35" s="139"/>
      <c r="C35" s="66">
        <v>21301</v>
      </c>
      <c r="D35" s="77" t="s">
        <v>55</v>
      </c>
      <c r="E35" s="3">
        <v>1001492.95</v>
      </c>
    </row>
    <row r="36" spans="1:5" x14ac:dyDescent="0.2">
      <c r="A36" s="15"/>
      <c r="B36" s="139"/>
      <c r="C36" s="66">
        <v>21401</v>
      </c>
      <c r="D36" s="77" t="s">
        <v>74</v>
      </c>
      <c r="E36" s="3">
        <v>8800</v>
      </c>
    </row>
    <row r="37" spans="1:5" x14ac:dyDescent="0.2">
      <c r="A37" s="15"/>
      <c r="B37" s="139"/>
      <c r="C37" s="66">
        <v>21501</v>
      </c>
      <c r="D37" s="77" t="s">
        <v>64</v>
      </c>
      <c r="E37" s="3">
        <v>4933.5</v>
      </c>
    </row>
    <row r="38" spans="1:5" ht="13.5" customHeight="1" x14ac:dyDescent="0.2">
      <c r="A38" s="15"/>
      <c r="B38" s="139"/>
      <c r="C38" s="66">
        <v>21601</v>
      </c>
      <c r="D38" s="77" t="s">
        <v>24</v>
      </c>
      <c r="E38" s="3">
        <v>668888.49</v>
      </c>
    </row>
    <row r="39" spans="1:5" ht="13.5" customHeight="1" x14ac:dyDescent="0.2">
      <c r="A39" s="15"/>
      <c r="B39" s="139"/>
      <c r="C39" s="66">
        <v>21701</v>
      </c>
      <c r="D39" s="77" t="s">
        <v>25</v>
      </c>
      <c r="E39" s="3">
        <v>52271</v>
      </c>
    </row>
    <row r="40" spans="1:5" ht="13.5" customHeight="1" thickBot="1" x14ac:dyDescent="0.25">
      <c r="A40" s="15"/>
      <c r="B40" s="139"/>
      <c r="C40" s="66">
        <v>21801</v>
      </c>
      <c r="D40" s="77" t="s">
        <v>60</v>
      </c>
      <c r="E40" s="5">
        <v>3252</v>
      </c>
    </row>
    <row r="41" spans="1:5" ht="14.25" customHeight="1" x14ac:dyDescent="0.25">
      <c r="A41" s="71"/>
      <c r="B41" s="98"/>
      <c r="C41" s="71"/>
      <c r="D41" s="60" t="s">
        <v>20</v>
      </c>
      <c r="E41" s="2">
        <f>SUM(E34:E40)</f>
        <v>1739637.94</v>
      </c>
    </row>
    <row r="42" spans="1:5" ht="7.5" customHeight="1" x14ac:dyDescent="0.25">
      <c r="A42" s="71"/>
      <c r="B42" s="98"/>
      <c r="C42" s="71"/>
      <c r="D42" s="60"/>
      <c r="E42" s="2"/>
    </row>
    <row r="43" spans="1:5" ht="13.5" customHeight="1" x14ac:dyDescent="0.25">
      <c r="A43" s="71"/>
      <c r="B43" s="139">
        <v>22</v>
      </c>
      <c r="C43" s="15"/>
      <c r="D43" s="139" t="s">
        <v>48</v>
      </c>
      <c r="E43" s="2"/>
    </row>
    <row r="44" spans="1:5" ht="13.5" customHeight="1" x14ac:dyDescent="0.2">
      <c r="A44" s="71"/>
      <c r="B44" s="139"/>
      <c r="C44" s="71">
        <v>22101</v>
      </c>
      <c r="D44" s="77" t="s">
        <v>16</v>
      </c>
      <c r="E44" s="3">
        <v>18333.34</v>
      </c>
    </row>
    <row r="45" spans="1:5" ht="13.5" customHeight="1" thickBot="1" x14ac:dyDescent="0.25">
      <c r="A45" s="71"/>
      <c r="B45" s="139"/>
      <c r="C45" s="71">
        <v>22201</v>
      </c>
      <c r="D45" s="77" t="s">
        <v>75</v>
      </c>
      <c r="E45" s="3">
        <v>1030135.95</v>
      </c>
    </row>
    <row r="46" spans="1:5" ht="13.5" customHeight="1" x14ac:dyDescent="0.25">
      <c r="A46" s="15"/>
      <c r="B46" s="139"/>
      <c r="C46" s="66"/>
      <c r="D46" s="60" t="s">
        <v>20</v>
      </c>
      <c r="E46" s="4">
        <f>SUM(E44:E45)</f>
        <v>1048469.2899999999</v>
      </c>
    </row>
    <row r="47" spans="1:5" ht="9.75" customHeight="1" x14ac:dyDescent="0.25">
      <c r="A47" s="71"/>
      <c r="B47" s="139"/>
      <c r="C47" s="71"/>
      <c r="D47" s="74"/>
      <c r="E47" s="3"/>
    </row>
    <row r="48" spans="1:5" ht="13.5" customHeight="1" x14ac:dyDescent="0.25">
      <c r="A48" s="71"/>
      <c r="B48" s="139">
        <v>23</v>
      </c>
      <c r="C48" s="71"/>
      <c r="D48" s="98" t="s">
        <v>11</v>
      </c>
      <c r="E48" s="3"/>
    </row>
    <row r="49" spans="1:5" x14ac:dyDescent="0.2">
      <c r="A49" s="71"/>
      <c r="B49" s="139"/>
      <c r="C49" s="71">
        <v>23101</v>
      </c>
      <c r="D49" s="75" t="s">
        <v>54</v>
      </c>
      <c r="E49" s="3">
        <v>93050</v>
      </c>
    </row>
    <row r="50" spans="1:5" ht="15" thickBot="1" x14ac:dyDescent="0.25">
      <c r="A50" s="71"/>
      <c r="B50" s="139"/>
      <c r="C50" s="71">
        <v>23201</v>
      </c>
      <c r="D50" s="75" t="s">
        <v>67</v>
      </c>
      <c r="E50" s="3">
        <v>20332.2</v>
      </c>
    </row>
    <row r="51" spans="1:5" ht="18.75" customHeight="1" x14ac:dyDescent="0.25">
      <c r="A51" s="71"/>
      <c r="B51" s="139"/>
      <c r="C51" s="71"/>
      <c r="D51" s="74" t="s">
        <v>20</v>
      </c>
      <c r="E51" s="4">
        <f>SUM(E49:E50)</f>
        <v>113382.2</v>
      </c>
    </row>
    <row r="52" spans="1:5" ht="13.5" customHeight="1" x14ac:dyDescent="0.25">
      <c r="A52" s="71"/>
      <c r="B52" s="139">
        <v>24</v>
      </c>
      <c r="C52" s="71"/>
      <c r="D52" s="98" t="s">
        <v>56</v>
      </c>
      <c r="E52" s="3"/>
    </row>
    <row r="53" spans="1:5" ht="16.5" customHeight="1" x14ac:dyDescent="0.2">
      <c r="A53" s="71"/>
      <c r="B53" s="139"/>
      <c r="C53" s="71">
        <v>24101</v>
      </c>
      <c r="D53" s="75" t="s">
        <v>76</v>
      </c>
      <c r="E53" s="3">
        <v>304042.59000000003</v>
      </c>
    </row>
    <row r="54" spans="1:5" ht="14.25" customHeight="1" x14ac:dyDescent="0.2">
      <c r="A54" s="71"/>
      <c r="B54" s="139"/>
      <c r="C54" s="71">
        <v>24201</v>
      </c>
      <c r="D54" s="75" t="s">
        <v>61</v>
      </c>
      <c r="E54" s="3">
        <v>3392.19</v>
      </c>
    </row>
    <row r="55" spans="1:5" ht="14.25" customHeight="1" thickBot="1" x14ac:dyDescent="0.25">
      <c r="A55" s="71"/>
      <c r="B55" s="139"/>
      <c r="C55" s="71">
        <v>24401</v>
      </c>
      <c r="D55" s="75" t="s">
        <v>77</v>
      </c>
      <c r="E55" s="5">
        <v>22543</v>
      </c>
    </row>
    <row r="56" spans="1:5" ht="15.75" customHeight="1" thickBot="1" x14ac:dyDescent="0.3">
      <c r="A56" s="72"/>
      <c r="B56" s="69"/>
      <c r="C56" s="72"/>
      <c r="D56" s="143" t="s">
        <v>20</v>
      </c>
      <c r="E56" s="32">
        <f>SUM(E53:E55)</f>
        <v>329977.78000000003</v>
      </c>
    </row>
    <row r="57" spans="1:5" ht="15" customHeight="1" x14ac:dyDescent="0.25">
      <c r="A57" s="14"/>
      <c r="B57" s="10">
        <v>25</v>
      </c>
      <c r="C57" s="65"/>
      <c r="D57" s="144" t="s">
        <v>21</v>
      </c>
      <c r="E57" s="4"/>
    </row>
    <row r="58" spans="1:5" x14ac:dyDescent="0.2">
      <c r="A58" s="15"/>
      <c r="B58" s="139"/>
      <c r="C58" s="66">
        <v>25101</v>
      </c>
      <c r="D58" s="73" t="s">
        <v>26</v>
      </c>
      <c r="E58" s="3">
        <v>1848495.99</v>
      </c>
    </row>
    <row r="59" spans="1:5" ht="15" thickBot="1" x14ac:dyDescent="0.25">
      <c r="A59" s="15"/>
      <c r="B59" s="139"/>
      <c r="C59" s="66">
        <v>25801</v>
      </c>
      <c r="D59" s="73" t="s">
        <v>120</v>
      </c>
      <c r="E59" s="3">
        <v>215</v>
      </c>
    </row>
    <row r="60" spans="1:5" ht="15" x14ac:dyDescent="0.25">
      <c r="A60" s="15"/>
      <c r="B60" s="139"/>
      <c r="C60" s="66"/>
      <c r="D60" s="60" t="s">
        <v>20</v>
      </c>
      <c r="E60" s="4">
        <f>SUM(E58:E59)</f>
        <v>1848710.99</v>
      </c>
    </row>
    <row r="61" spans="1:5" ht="15" x14ac:dyDescent="0.25">
      <c r="A61" s="15"/>
      <c r="B61" s="139"/>
      <c r="C61" s="66"/>
      <c r="D61" s="60"/>
      <c r="E61" s="2"/>
    </row>
    <row r="62" spans="1:5" ht="15" x14ac:dyDescent="0.25">
      <c r="A62" s="15"/>
      <c r="B62" s="139">
        <v>26</v>
      </c>
      <c r="C62" s="66"/>
      <c r="D62" s="139" t="s">
        <v>65</v>
      </c>
      <c r="E62" s="2"/>
    </row>
    <row r="63" spans="1:5" ht="15" thickBot="1" x14ac:dyDescent="0.25">
      <c r="A63" s="15"/>
      <c r="B63" s="139"/>
      <c r="C63" s="66">
        <v>26301</v>
      </c>
      <c r="D63" s="73" t="s">
        <v>68</v>
      </c>
      <c r="E63" s="5">
        <v>5106.3999999999996</v>
      </c>
    </row>
    <row r="64" spans="1:5" ht="15" x14ac:dyDescent="0.25">
      <c r="A64" s="15"/>
      <c r="B64" s="139"/>
      <c r="C64" s="66"/>
      <c r="D64" s="60" t="s">
        <v>20</v>
      </c>
      <c r="E64" s="2">
        <f>SUM(E63)</f>
        <v>5106.3999999999996</v>
      </c>
    </row>
    <row r="65" spans="1:5" ht="14.25" customHeight="1" x14ac:dyDescent="0.25">
      <c r="A65" s="15"/>
      <c r="B65" s="139"/>
      <c r="C65" s="66"/>
      <c r="D65" s="60"/>
      <c r="E65" s="2"/>
    </row>
    <row r="66" spans="1:5" ht="26.25" x14ac:dyDescent="0.25">
      <c r="A66" s="15"/>
      <c r="B66" s="139">
        <v>27</v>
      </c>
      <c r="C66" s="66"/>
      <c r="D66" s="78" t="s">
        <v>49</v>
      </c>
      <c r="E66" s="2"/>
    </row>
    <row r="67" spans="1:5" x14ac:dyDescent="0.2">
      <c r="A67" s="15"/>
      <c r="B67" s="139"/>
      <c r="C67" s="66">
        <v>27102</v>
      </c>
      <c r="D67" s="79" t="s">
        <v>78</v>
      </c>
      <c r="E67" s="3">
        <v>291460</v>
      </c>
    </row>
    <row r="68" spans="1:5" ht="15.75" customHeight="1" x14ac:dyDescent="0.2">
      <c r="A68" s="15"/>
      <c r="B68" s="139"/>
      <c r="C68" s="66">
        <v>27201</v>
      </c>
      <c r="D68" s="79" t="s">
        <v>57</v>
      </c>
      <c r="E68" s="3">
        <v>260656.98</v>
      </c>
    </row>
    <row r="69" spans="1:5" ht="31.5" customHeight="1" thickBot="1" x14ac:dyDescent="0.25">
      <c r="A69" s="15"/>
      <c r="B69" s="139"/>
      <c r="C69" s="66">
        <v>27206</v>
      </c>
      <c r="D69" s="79" t="s">
        <v>43</v>
      </c>
      <c r="E69" s="3">
        <v>197958.79</v>
      </c>
    </row>
    <row r="70" spans="1:5" ht="14.25" customHeight="1" x14ac:dyDescent="0.25">
      <c r="A70" s="15"/>
      <c r="B70" s="139"/>
      <c r="C70" s="66"/>
      <c r="D70" s="60" t="s">
        <v>20</v>
      </c>
      <c r="E70" s="4">
        <f>SUM(E67:E69)</f>
        <v>750075.77</v>
      </c>
    </row>
    <row r="71" spans="1:5" ht="15" x14ac:dyDescent="0.25">
      <c r="A71" s="15"/>
      <c r="B71" s="139"/>
      <c r="C71" s="66"/>
      <c r="D71" s="60"/>
      <c r="E71" s="2"/>
    </row>
    <row r="72" spans="1:5" ht="26.25" x14ac:dyDescent="0.25">
      <c r="A72" s="71"/>
      <c r="B72" s="139">
        <v>28</v>
      </c>
      <c r="C72" s="66"/>
      <c r="D72" s="76" t="s">
        <v>50</v>
      </c>
      <c r="E72" s="2"/>
    </row>
    <row r="73" spans="1:5" x14ac:dyDescent="0.2">
      <c r="A73" s="71"/>
      <c r="B73" s="139"/>
      <c r="C73" s="66">
        <v>28201</v>
      </c>
      <c r="D73" s="73" t="s">
        <v>79</v>
      </c>
      <c r="E73" s="3">
        <v>1051.5999999999999</v>
      </c>
    </row>
    <row r="74" spans="1:5" x14ac:dyDescent="0.2">
      <c r="A74" s="71"/>
      <c r="B74" s="139"/>
      <c r="C74" s="66">
        <v>28401</v>
      </c>
      <c r="D74" s="73" t="s">
        <v>124</v>
      </c>
      <c r="E74" s="3">
        <v>19000</v>
      </c>
    </row>
    <row r="75" spans="1:5" x14ac:dyDescent="0.2">
      <c r="A75" s="71"/>
      <c r="B75" s="139"/>
      <c r="C75" s="66">
        <v>28503</v>
      </c>
      <c r="D75" s="73" t="s">
        <v>80</v>
      </c>
      <c r="E75" s="3">
        <v>3264.97</v>
      </c>
    </row>
    <row r="76" spans="1:5" ht="15" customHeight="1" x14ac:dyDescent="0.2">
      <c r="A76" s="71"/>
      <c r="B76" s="139"/>
      <c r="C76" s="66">
        <v>28601</v>
      </c>
      <c r="D76" s="73" t="s">
        <v>58</v>
      </c>
      <c r="E76" s="3">
        <v>230757.45</v>
      </c>
    </row>
    <row r="77" spans="1:5" ht="15" customHeight="1" x14ac:dyDescent="0.2">
      <c r="A77" s="71"/>
      <c r="B77" s="139"/>
      <c r="C77" s="66">
        <v>28602</v>
      </c>
      <c r="D77" s="73" t="s">
        <v>81</v>
      </c>
      <c r="E77" s="3">
        <v>606618.67000000004</v>
      </c>
    </row>
    <row r="78" spans="1:5" ht="15" customHeight="1" x14ac:dyDescent="0.2">
      <c r="A78" s="71"/>
      <c r="B78" s="139"/>
      <c r="C78" s="66">
        <v>28702</v>
      </c>
      <c r="D78" s="73" t="s">
        <v>82</v>
      </c>
      <c r="E78" s="3">
        <v>319488.18</v>
      </c>
    </row>
    <row r="79" spans="1:5" x14ac:dyDescent="0.2">
      <c r="A79" s="71"/>
      <c r="B79" s="139"/>
      <c r="C79" s="66">
        <v>28706</v>
      </c>
      <c r="D79" s="73" t="s">
        <v>8</v>
      </c>
      <c r="E79" s="3">
        <v>378264.33</v>
      </c>
    </row>
    <row r="80" spans="1:5" ht="15" thickBot="1" x14ac:dyDescent="0.25">
      <c r="A80" s="71"/>
      <c r="B80" s="139"/>
      <c r="C80" s="66">
        <v>28801</v>
      </c>
      <c r="D80" s="73" t="s">
        <v>83</v>
      </c>
      <c r="E80" s="5">
        <v>10610.9</v>
      </c>
    </row>
    <row r="81" spans="1:5" ht="15.75" thickBot="1" x14ac:dyDescent="0.3">
      <c r="A81" s="72"/>
      <c r="B81" s="69"/>
      <c r="C81" s="68"/>
      <c r="D81" s="80" t="s">
        <v>20</v>
      </c>
      <c r="E81" s="32">
        <f>SUM(E73:E80)</f>
        <v>1569056.1</v>
      </c>
    </row>
    <row r="82" spans="1:5" ht="18.75" customHeight="1" thickBot="1" x14ac:dyDescent="0.3">
      <c r="A82" s="166" t="s">
        <v>30</v>
      </c>
      <c r="B82" s="167"/>
      <c r="C82" s="168"/>
      <c r="D82" s="30" t="s">
        <v>4</v>
      </c>
      <c r="E82" s="31">
        <f>E87+E95+E102+E114+E122+E90+E98+E106</f>
        <v>3836425.32</v>
      </c>
    </row>
    <row r="83" spans="1:5" ht="20.25" customHeight="1" x14ac:dyDescent="0.25">
      <c r="A83" s="70"/>
      <c r="B83" s="10">
        <v>31</v>
      </c>
      <c r="C83" s="65"/>
      <c r="D83" s="57" t="s">
        <v>12</v>
      </c>
      <c r="E83" s="52"/>
    </row>
    <row r="84" spans="1:5" x14ac:dyDescent="0.2">
      <c r="A84" s="71"/>
      <c r="B84" s="139"/>
      <c r="C84" s="66">
        <v>31101</v>
      </c>
      <c r="D84" s="58" t="s">
        <v>14</v>
      </c>
      <c r="E84" s="53">
        <v>2326651.73</v>
      </c>
    </row>
    <row r="85" spans="1:5" x14ac:dyDescent="0.2">
      <c r="A85" s="71"/>
      <c r="B85" s="139"/>
      <c r="C85" s="66">
        <v>31301</v>
      </c>
      <c r="D85" s="58" t="s">
        <v>84</v>
      </c>
      <c r="E85" s="53">
        <v>192197.3</v>
      </c>
    </row>
    <row r="86" spans="1:5" ht="15" thickBot="1" x14ac:dyDescent="0.25">
      <c r="A86" s="71"/>
      <c r="B86" s="139"/>
      <c r="C86" s="66">
        <v>31401</v>
      </c>
      <c r="D86" s="58" t="s">
        <v>121</v>
      </c>
      <c r="E86" s="53">
        <v>50</v>
      </c>
    </row>
    <row r="87" spans="1:5" ht="15" x14ac:dyDescent="0.25">
      <c r="A87" s="71"/>
      <c r="B87" s="139"/>
      <c r="C87" s="66"/>
      <c r="D87" s="60" t="s">
        <v>20</v>
      </c>
      <c r="E87" s="4">
        <f>SUM(E84:E86)</f>
        <v>2518899.0299999998</v>
      </c>
    </row>
    <row r="88" spans="1:5" ht="15" x14ac:dyDescent="0.25">
      <c r="A88" s="71"/>
      <c r="B88" s="139">
        <v>32</v>
      </c>
      <c r="C88" s="66"/>
      <c r="D88" s="60" t="s">
        <v>85</v>
      </c>
      <c r="E88" s="2"/>
    </row>
    <row r="89" spans="1:5" ht="15" thickBot="1" x14ac:dyDescent="0.25">
      <c r="A89" s="71"/>
      <c r="B89" s="139"/>
      <c r="C89" s="66">
        <v>32201</v>
      </c>
      <c r="D89" s="58" t="s">
        <v>122</v>
      </c>
      <c r="E89" s="3">
        <v>10400</v>
      </c>
    </row>
    <row r="90" spans="1:5" ht="15" x14ac:dyDescent="0.25">
      <c r="A90" s="71"/>
      <c r="B90" s="139"/>
      <c r="C90" s="66"/>
      <c r="D90" s="60" t="s">
        <v>20</v>
      </c>
      <c r="E90" s="4">
        <f>SUM(E89:E89)</f>
        <v>10400</v>
      </c>
    </row>
    <row r="91" spans="1:5" ht="15" x14ac:dyDescent="0.25">
      <c r="A91" s="71"/>
      <c r="B91" s="139">
        <v>33</v>
      </c>
      <c r="C91" s="66"/>
      <c r="D91" s="139" t="s">
        <v>66</v>
      </c>
      <c r="E91" s="2"/>
    </row>
    <row r="92" spans="1:5" x14ac:dyDescent="0.2">
      <c r="A92" s="71"/>
      <c r="B92" s="139"/>
      <c r="C92" s="66">
        <v>33101</v>
      </c>
      <c r="D92" s="73" t="s">
        <v>123</v>
      </c>
      <c r="E92" s="3">
        <v>590</v>
      </c>
    </row>
    <row r="93" spans="1:5" x14ac:dyDescent="0.2">
      <c r="A93" s="71"/>
      <c r="B93" s="139"/>
      <c r="C93" s="66">
        <v>33201</v>
      </c>
      <c r="D93" s="73" t="s">
        <v>125</v>
      </c>
      <c r="E93" s="3">
        <v>4599</v>
      </c>
    </row>
    <row r="94" spans="1:5" ht="15" thickBot="1" x14ac:dyDescent="0.25">
      <c r="A94" s="71"/>
      <c r="B94" s="139"/>
      <c r="C94" s="66">
        <v>33401</v>
      </c>
      <c r="D94" s="73" t="s">
        <v>86</v>
      </c>
      <c r="E94" s="5">
        <v>125</v>
      </c>
    </row>
    <row r="95" spans="1:5" ht="15" x14ac:dyDescent="0.25">
      <c r="A95" s="71"/>
      <c r="B95" s="139"/>
      <c r="C95" s="66"/>
      <c r="D95" s="60" t="s">
        <v>20</v>
      </c>
      <c r="E95" s="4">
        <f>SUM(E92:E94)</f>
        <v>5314</v>
      </c>
    </row>
    <row r="96" spans="1:5" ht="17.25" customHeight="1" x14ac:dyDescent="0.25">
      <c r="A96" s="71"/>
      <c r="B96" s="139"/>
      <c r="C96" s="66"/>
      <c r="D96" s="139" t="s">
        <v>87</v>
      </c>
      <c r="E96" s="2"/>
    </row>
    <row r="97" spans="1:5" ht="17.25" customHeight="1" thickBot="1" x14ac:dyDescent="0.25">
      <c r="A97" s="71"/>
      <c r="B97" s="139"/>
      <c r="C97" s="66">
        <v>34101</v>
      </c>
      <c r="D97" s="73" t="s">
        <v>88</v>
      </c>
      <c r="E97" s="5">
        <v>358428.24</v>
      </c>
    </row>
    <row r="98" spans="1:5" ht="17.25" customHeight="1" x14ac:dyDescent="0.25">
      <c r="A98" s="71"/>
      <c r="B98" s="139"/>
      <c r="C98" s="66"/>
      <c r="D98" s="59" t="s">
        <v>20</v>
      </c>
      <c r="E98" s="55">
        <f>SUM(E97)</f>
        <v>358428.24</v>
      </c>
    </row>
    <row r="99" spans="1:5" ht="6" customHeight="1" x14ac:dyDescent="0.25">
      <c r="A99" s="71"/>
      <c r="B99" s="139"/>
      <c r="C99" s="66"/>
      <c r="D99" s="59"/>
      <c r="E99" s="55"/>
    </row>
    <row r="100" spans="1:5" ht="15" x14ac:dyDescent="0.25">
      <c r="A100" s="71"/>
      <c r="B100" s="139">
        <v>35</v>
      </c>
      <c r="C100" s="66"/>
      <c r="D100" s="61" t="s">
        <v>44</v>
      </c>
      <c r="E100" s="55"/>
    </row>
    <row r="101" spans="1:5" ht="15" thickBot="1" x14ac:dyDescent="0.25">
      <c r="A101" s="71"/>
      <c r="B101" s="139"/>
      <c r="C101" s="66">
        <v>35501</v>
      </c>
      <c r="D101" s="62" t="s">
        <v>45</v>
      </c>
      <c r="E101" s="54">
        <v>2665.1</v>
      </c>
    </row>
    <row r="102" spans="1:5" ht="15" x14ac:dyDescent="0.25">
      <c r="A102" s="71"/>
      <c r="B102" s="139"/>
      <c r="C102" s="66"/>
      <c r="D102" s="59" t="s">
        <v>20</v>
      </c>
      <c r="E102" s="4">
        <f>SUM(E101:E101)</f>
        <v>2665.1</v>
      </c>
    </row>
    <row r="103" spans="1:5" ht="7.5" customHeight="1" x14ac:dyDescent="0.25">
      <c r="A103" s="71"/>
      <c r="B103" s="139"/>
      <c r="C103" s="66"/>
      <c r="D103" s="60"/>
      <c r="E103" s="2"/>
    </row>
    <row r="104" spans="1:5" x14ac:dyDescent="0.2">
      <c r="A104" s="71"/>
      <c r="B104" s="139"/>
      <c r="C104" s="66">
        <v>36303</v>
      </c>
      <c r="D104" s="73" t="s">
        <v>89</v>
      </c>
      <c r="E104" s="3">
        <v>5000.9799999999996</v>
      </c>
    </row>
    <row r="105" spans="1:5" ht="15" thickBot="1" x14ac:dyDescent="0.25">
      <c r="A105" s="71"/>
      <c r="B105" s="139"/>
      <c r="C105" s="66">
        <v>36306</v>
      </c>
      <c r="D105" s="73" t="s">
        <v>90</v>
      </c>
      <c r="E105" s="3">
        <v>20500</v>
      </c>
    </row>
    <row r="106" spans="1:5" ht="15.75" thickBot="1" x14ac:dyDescent="0.3">
      <c r="A106" s="72"/>
      <c r="B106" s="69"/>
      <c r="C106" s="68"/>
      <c r="D106" s="80" t="s">
        <v>20</v>
      </c>
      <c r="E106" s="145">
        <f>SUM(E104:E105)</f>
        <v>25500.98</v>
      </c>
    </row>
    <row r="107" spans="1:5" ht="15" x14ac:dyDescent="0.25">
      <c r="A107" s="70"/>
      <c r="B107" s="10"/>
      <c r="C107" s="65"/>
      <c r="D107" s="146"/>
      <c r="E107" s="4"/>
    </row>
    <row r="108" spans="1:5" ht="25.5" x14ac:dyDescent="0.25">
      <c r="A108" s="71"/>
      <c r="B108" s="139">
        <v>37</v>
      </c>
      <c r="C108" s="66"/>
      <c r="D108" s="56" t="s">
        <v>9</v>
      </c>
      <c r="E108" s="2"/>
    </row>
    <row r="109" spans="1:5" x14ac:dyDescent="0.2">
      <c r="A109" s="71"/>
      <c r="B109" s="139"/>
      <c r="C109" s="66">
        <v>37101</v>
      </c>
      <c r="D109" s="63" t="s">
        <v>91</v>
      </c>
      <c r="E109" s="3">
        <v>6947.9</v>
      </c>
    </row>
    <row r="110" spans="1:5" x14ac:dyDescent="0.2">
      <c r="A110" s="71"/>
      <c r="B110" s="139"/>
      <c r="C110" s="66">
        <v>37102</v>
      </c>
      <c r="D110" s="63" t="s">
        <v>59</v>
      </c>
      <c r="E110" s="3">
        <v>266212</v>
      </c>
    </row>
    <row r="111" spans="1:5" x14ac:dyDescent="0.2">
      <c r="A111" s="71"/>
      <c r="B111" s="139"/>
      <c r="C111" s="66">
        <v>37104</v>
      </c>
      <c r="D111" s="63" t="s">
        <v>62</v>
      </c>
      <c r="E111" s="3">
        <v>119898.14</v>
      </c>
    </row>
    <row r="112" spans="1:5" x14ac:dyDescent="0.2">
      <c r="A112" s="71"/>
      <c r="B112" s="139"/>
      <c r="C112" s="66">
        <v>37105</v>
      </c>
      <c r="D112" s="63" t="s">
        <v>92</v>
      </c>
      <c r="E112" s="3">
        <v>680</v>
      </c>
    </row>
    <row r="113" spans="1:5" ht="15" thickBot="1" x14ac:dyDescent="0.25">
      <c r="A113" s="71"/>
      <c r="B113" s="139"/>
      <c r="C113" s="66">
        <v>37106</v>
      </c>
      <c r="D113" s="63" t="s">
        <v>93</v>
      </c>
      <c r="E113" s="3">
        <v>250</v>
      </c>
    </row>
    <row r="114" spans="1:5" ht="15" x14ac:dyDescent="0.25">
      <c r="A114" s="71"/>
      <c r="B114" s="139"/>
      <c r="C114" s="66"/>
      <c r="D114" s="56" t="s">
        <v>20</v>
      </c>
      <c r="E114" s="4">
        <f>SUM(E109:E113)</f>
        <v>393988.04000000004</v>
      </c>
    </row>
    <row r="115" spans="1:5" x14ac:dyDescent="0.2">
      <c r="A115" s="71"/>
      <c r="B115" s="139"/>
      <c r="C115" s="66"/>
      <c r="D115" s="63"/>
      <c r="E115" s="3"/>
    </row>
    <row r="116" spans="1:5" ht="15" x14ac:dyDescent="0.25">
      <c r="A116" s="71"/>
      <c r="B116" s="139">
        <v>39</v>
      </c>
      <c r="C116" s="66"/>
      <c r="D116" s="56" t="s">
        <v>13</v>
      </c>
      <c r="E116" s="2"/>
    </row>
    <row r="117" spans="1:5" x14ac:dyDescent="0.2">
      <c r="A117" s="71"/>
      <c r="B117" s="139"/>
      <c r="C117" s="66">
        <v>39101</v>
      </c>
      <c r="D117" s="63" t="s">
        <v>94</v>
      </c>
      <c r="E117" s="3">
        <v>2515</v>
      </c>
    </row>
    <row r="118" spans="1:5" x14ac:dyDescent="0.2">
      <c r="A118" s="71"/>
      <c r="B118" s="139"/>
      <c r="C118" s="66">
        <v>39201</v>
      </c>
      <c r="D118" s="73" t="s">
        <v>15</v>
      </c>
      <c r="E118" s="3">
        <v>428450.03</v>
      </c>
    </row>
    <row r="119" spans="1:5" x14ac:dyDescent="0.2">
      <c r="A119" s="71"/>
      <c r="B119" s="139"/>
      <c r="C119" s="66">
        <v>39501</v>
      </c>
      <c r="D119" s="73" t="s">
        <v>70</v>
      </c>
      <c r="E119" s="3">
        <v>635</v>
      </c>
    </row>
    <row r="120" spans="1:5" x14ac:dyDescent="0.2">
      <c r="A120" s="71"/>
      <c r="B120" s="139"/>
      <c r="C120" s="66">
        <v>39601</v>
      </c>
      <c r="D120" s="63" t="s">
        <v>95</v>
      </c>
      <c r="E120" s="3">
        <v>81715.399999999994</v>
      </c>
    </row>
    <row r="121" spans="1:5" ht="14.25" customHeight="1" thickBot="1" x14ac:dyDescent="0.25">
      <c r="A121" s="71"/>
      <c r="B121" s="139"/>
      <c r="C121" s="67">
        <v>39901</v>
      </c>
      <c r="D121" s="93" t="s">
        <v>46</v>
      </c>
      <c r="E121" s="5">
        <v>7914.5</v>
      </c>
    </row>
    <row r="122" spans="1:5" ht="15.75" thickBot="1" x14ac:dyDescent="0.3">
      <c r="A122" s="72"/>
      <c r="B122" s="69"/>
      <c r="C122" s="68"/>
      <c r="D122" s="64" t="s">
        <v>20</v>
      </c>
      <c r="E122" s="51">
        <f>SUM(E117:E121)</f>
        <v>521229.93000000005</v>
      </c>
    </row>
    <row r="123" spans="1:5" ht="20.25" customHeight="1" thickBot="1" x14ac:dyDescent="0.3">
      <c r="A123" s="154" t="s">
        <v>31</v>
      </c>
      <c r="B123" s="155"/>
      <c r="C123" s="156"/>
      <c r="D123" s="17" t="s">
        <v>27</v>
      </c>
      <c r="E123" s="18">
        <f>+E126</f>
        <v>3110186.61</v>
      </c>
    </row>
    <row r="124" spans="1:5" ht="17.25" customHeight="1" x14ac:dyDescent="0.25">
      <c r="A124" s="11"/>
      <c r="B124" s="21">
        <v>41</v>
      </c>
      <c r="C124" s="12"/>
      <c r="D124" s="85" t="s">
        <v>39</v>
      </c>
      <c r="E124" s="2"/>
    </row>
    <row r="125" spans="1:5" ht="20.25" customHeight="1" thickBot="1" x14ac:dyDescent="0.25">
      <c r="A125" s="35"/>
      <c r="B125" s="39"/>
      <c r="C125" s="40">
        <v>41601</v>
      </c>
      <c r="D125" s="20" t="s">
        <v>42</v>
      </c>
      <c r="E125" s="5">
        <v>3110186.61</v>
      </c>
    </row>
    <row r="126" spans="1:5" ht="18" customHeight="1" thickBot="1" x14ac:dyDescent="0.3">
      <c r="A126" s="37"/>
      <c r="B126" s="29"/>
      <c r="C126" s="38"/>
      <c r="D126" s="16" t="s">
        <v>20</v>
      </c>
      <c r="E126" s="32">
        <f>+E125</f>
        <v>3110186.61</v>
      </c>
    </row>
    <row r="127" spans="1:5" ht="30" customHeight="1" thickBot="1" x14ac:dyDescent="0.3">
      <c r="A127" s="157">
        <v>6</v>
      </c>
      <c r="B127" s="158"/>
      <c r="C127" s="159"/>
      <c r="D127" s="89" t="s">
        <v>41</v>
      </c>
      <c r="E127" s="50">
        <f>+E130</f>
        <v>656778.4</v>
      </c>
    </row>
    <row r="128" spans="1:5" ht="15" x14ac:dyDescent="0.25">
      <c r="A128" s="87"/>
      <c r="B128" s="14">
        <v>61</v>
      </c>
      <c r="C128" s="88"/>
      <c r="D128" s="86" t="s">
        <v>96</v>
      </c>
      <c r="E128" s="4"/>
    </row>
    <row r="129" spans="1:5" ht="15" thickBot="1" x14ac:dyDescent="0.25">
      <c r="A129" s="36"/>
      <c r="B129" s="15"/>
      <c r="C129" s="13">
        <v>61301</v>
      </c>
      <c r="D129" s="95" t="s">
        <v>97</v>
      </c>
      <c r="E129" s="5">
        <v>656778.4</v>
      </c>
    </row>
    <row r="130" spans="1:5" ht="15" x14ac:dyDescent="0.25">
      <c r="A130" s="36"/>
      <c r="B130" s="15"/>
      <c r="C130" s="13"/>
      <c r="D130" s="19" t="s">
        <v>20</v>
      </c>
      <c r="E130" s="55">
        <f>SUM(E129:E129)</f>
        <v>656778.4</v>
      </c>
    </row>
    <row r="131" spans="1:5" ht="15.75" thickBot="1" x14ac:dyDescent="0.3">
      <c r="A131" s="37"/>
      <c r="B131" s="29"/>
      <c r="C131" s="38"/>
      <c r="D131" s="16"/>
      <c r="E131" s="51"/>
    </row>
    <row r="132" spans="1:5" ht="15.75" thickBot="1" x14ac:dyDescent="0.3">
      <c r="A132" s="169">
        <v>7</v>
      </c>
      <c r="B132" s="170"/>
      <c r="C132" s="171"/>
      <c r="D132" s="96" t="s">
        <v>72</v>
      </c>
      <c r="E132" s="94">
        <f>+E135</f>
        <v>4189504.83</v>
      </c>
    </row>
    <row r="133" spans="1:5" x14ac:dyDescent="0.2">
      <c r="A133" s="87"/>
      <c r="B133" s="14">
        <v>71</v>
      </c>
      <c r="C133" s="88"/>
      <c r="D133" s="14" t="s">
        <v>72</v>
      </c>
      <c r="E133" s="97"/>
    </row>
    <row r="134" spans="1:5" ht="15" thickBot="1" x14ac:dyDescent="0.25">
      <c r="A134" s="36"/>
      <c r="B134" s="15"/>
      <c r="C134" s="13">
        <v>71201</v>
      </c>
      <c r="D134" s="95" t="s">
        <v>98</v>
      </c>
      <c r="E134" s="5">
        <v>4189504.83</v>
      </c>
    </row>
    <row r="135" spans="1:5" ht="15" x14ac:dyDescent="0.25">
      <c r="A135" s="36"/>
      <c r="B135" s="15"/>
      <c r="C135" s="13"/>
      <c r="D135" s="19" t="s">
        <v>20</v>
      </c>
      <c r="E135" s="55">
        <f>SUM(E134)</f>
        <v>4189504.83</v>
      </c>
    </row>
    <row r="136" spans="1:5" ht="15.75" thickBot="1" x14ac:dyDescent="0.3">
      <c r="A136" s="37"/>
      <c r="B136" s="29"/>
      <c r="C136" s="38"/>
      <c r="D136" s="16"/>
      <c r="E136" s="51"/>
    </row>
    <row r="137" spans="1:5" ht="19.5" customHeight="1" thickBot="1" x14ac:dyDescent="0.3">
      <c r="A137" s="148" t="s">
        <v>33</v>
      </c>
      <c r="B137" s="149"/>
      <c r="C137" s="149"/>
      <c r="D137" s="150"/>
      <c r="E137" s="90">
        <f>E10+E33+E82+E123+E127+E132</f>
        <v>50895262.93</v>
      </c>
    </row>
  </sheetData>
  <mergeCells count="11">
    <mergeCell ref="A5:E5"/>
    <mergeCell ref="A6:E6"/>
    <mergeCell ref="A137:D137"/>
    <mergeCell ref="A7:E7"/>
    <mergeCell ref="A8:E8"/>
    <mergeCell ref="A123:C123"/>
    <mergeCell ref="A127:C127"/>
    <mergeCell ref="A10:C10"/>
    <mergeCell ref="A33:C33"/>
    <mergeCell ref="A82:C82"/>
    <mergeCell ref="A132:C132"/>
  </mergeCells>
  <pageMargins left="0.39370078740157483" right="0.23622047244094491" top="0.35433070866141736" bottom="0.39370078740157483" header="0.31496062992125984" footer="0.27559055118110237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371"/>
  <sheetViews>
    <sheetView workbookViewId="0">
      <selection activeCell="G28" sqref="G28:G95"/>
    </sheetView>
  </sheetViews>
  <sheetFormatPr baseColWidth="10" defaultRowHeight="15" x14ac:dyDescent="0.25"/>
  <cols>
    <col min="1" max="1" width="6.140625" style="83" customWidth="1"/>
    <col min="2" max="2" width="5.28515625" style="83" customWidth="1"/>
    <col min="3" max="3" width="5.7109375" style="82" customWidth="1"/>
    <col min="4" max="4" width="7.140625" style="82" customWidth="1"/>
    <col min="5" max="5" width="6.85546875" style="82" customWidth="1"/>
    <col min="6" max="6" width="7.140625" style="82" customWidth="1"/>
    <col min="7" max="7" width="16.140625" style="84" customWidth="1"/>
    <col min="8" max="8" width="16.42578125" style="82" customWidth="1"/>
    <col min="9" max="9" width="14.42578125" style="82" bestFit="1" customWidth="1"/>
    <col min="10" max="242" width="11.42578125" style="82"/>
    <col min="243" max="243" width="6.140625" style="82" customWidth="1"/>
    <col min="244" max="244" width="5.5703125" style="82" customWidth="1"/>
    <col min="245" max="246" width="5.28515625" style="82" customWidth="1"/>
    <col min="247" max="247" width="5.42578125" style="82" customWidth="1"/>
    <col min="248" max="248" width="6.85546875" style="82" customWidth="1"/>
    <col min="249" max="249" width="5.7109375" style="82" customWidth="1"/>
    <col min="250" max="250" width="7.140625" style="82" customWidth="1"/>
    <col min="251" max="251" width="6.85546875" style="82" customWidth="1"/>
    <col min="252" max="252" width="7.140625" style="82" customWidth="1"/>
    <col min="253" max="253" width="16.140625" style="82" customWidth="1"/>
    <col min="254" max="254" width="15.85546875" style="82" customWidth="1"/>
    <col min="255" max="255" width="16.42578125" style="82" customWidth="1"/>
    <col min="256" max="256" width="14.42578125" style="82" bestFit="1" customWidth="1"/>
    <col min="257" max="257" width="11.42578125" style="82"/>
    <col min="258" max="259" width="14.42578125" style="82" bestFit="1" customWidth="1"/>
    <col min="260" max="260" width="13.28515625" style="82" bestFit="1" customWidth="1"/>
    <col min="261" max="261" width="16.85546875" style="82" customWidth="1"/>
    <col min="262" max="262" width="13.28515625" style="82" bestFit="1" customWidth="1"/>
    <col min="263" max="263" width="16.7109375" style="82" customWidth="1"/>
    <col min="264" max="264" width="14.140625" style="82" customWidth="1"/>
    <col min="265" max="265" width="13.28515625" style="82" bestFit="1" customWidth="1"/>
    <col min="266" max="266" width="13.85546875" style="82" bestFit="1" customWidth="1"/>
    <col min="267" max="498" width="11.42578125" style="82"/>
    <col min="499" max="499" width="6.140625" style="82" customWidth="1"/>
    <col min="500" max="500" width="5.5703125" style="82" customWidth="1"/>
    <col min="501" max="502" width="5.28515625" style="82" customWidth="1"/>
    <col min="503" max="503" width="5.42578125" style="82" customWidth="1"/>
    <col min="504" max="504" width="6.85546875" style="82" customWidth="1"/>
    <col min="505" max="505" width="5.7109375" style="82" customWidth="1"/>
    <col min="506" max="506" width="7.140625" style="82" customWidth="1"/>
    <col min="507" max="507" width="6.85546875" style="82" customWidth="1"/>
    <col min="508" max="508" width="7.140625" style="82" customWidth="1"/>
    <col min="509" max="509" width="16.140625" style="82" customWidth="1"/>
    <col min="510" max="510" width="15.85546875" style="82" customWidth="1"/>
    <col min="511" max="511" width="16.42578125" style="82" customWidth="1"/>
    <col min="512" max="512" width="14.42578125" style="82" bestFit="1" customWidth="1"/>
    <col min="513" max="513" width="11.42578125" style="82"/>
    <col min="514" max="515" width="14.42578125" style="82" bestFit="1" customWidth="1"/>
    <col min="516" max="516" width="13.28515625" style="82" bestFit="1" customWidth="1"/>
    <col min="517" max="517" width="16.85546875" style="82" customWidth="1"/>
    <col min="518" max="518" width="13.28515625" style="82" bestFit="1" customWidth="1"/>
    <col min="519" max="519" width="16.7109375" style="82" customWidth="1"/>
    <col min="520" max="520" width="14.140625" style="82" customWidth="1"/>
    <col min="521" max="521" width="13.28515625" style="82" bestFit="1" customWidth="1"/>
    <col min="522" max="522" width="13.85546875" style="82" bestFit="1" customWidth="1"/>
    <col min="523" max="754" width="11.42578125" style="82"/>
    <col min="755" max="755" width="6.140625" style="82" customWidth="1"/>
    <col min="756" max="756" width="5.5703125" style="82" customWidth="1"/>
    <col min="757" max="758" width="5.28515625" style="82" customWidth="1"/>
    <col min="759" max="759" width="5.42578125" style="82" customWidth="1"/>
    <col min="760" max="760" width="6.85546875" style="82" customWidth="1"/>
    <col min="761" max="761" width="5.7109375" style="82" customWidth="1"/>
    <col min="762" max="762" width="7.140625" style="82" customWidth="1"/>
    <col min="763" max="763" width="6.85546875" style="82" customWidth="1"/>
    <col min="764" max="764" width="7.140625" style="82" customWidth="1"/>
    <col min="765" max="765" width="16.140625" style="82" customWidth="1"/>
    <col min="766" max="766" width="15.85546875" style="82" customWidth="1"/>
    <col min="767" max="767" width="16.42578125" style="82" customWidth="1"/>
    <col min="768" max="768" width="14.42578125" style="82" bestFit="1" customWidth="1"/>
    <col min="769" max="769" width="11.42578125" style="82"/>
    <col min="770" max="771" width="14.42578125" style="82" bestFit="1" customWidth="1"/>
    <col min="772" max="772" width="13.28515625" style="82" bestFit="1" customWidth="1"/>
    <col min="773" max="773" width="16.85546875" style="82" customWidth="1"/>
    <col min="774" max="774" width="13.28515625" style="82" bestFit="1" customWidth="1"/>
    <col min="775" max="775" width="16.7109375" style="82" customWidth="1"/>
    <col min="776" max="776" width="14.140625" style="82" customWidth="1"/>
    <col min="777" max="777" width="13.28515625" style="82" bestFit="1" customWidth="1"/>
    <col min="778" max="778" width="13.85546875" style="82" bestFit="1" customWidth="1"/>
    <col min="779" max="1010" width="11.42578125" style="82"/>
    <col min="1011" max="1011" width="6.140625" style="82" customWidth="1"/>
    <col min="1012" max="1012" width="5.5703125" style="82" customWidth="1"/>
    <col min="1013" max="1014" width="5.28515625" style="82" customWidth="1"/>
    <col min="1015" max="1015" width="5.42578125" style="82" customWidth="1"/>
    <col min="1016" max="1016" width="6.85546875" style="82" customWidth="1"/>
    <col min="1017" max="1017" width="5.7109375" style="82" customWidth="1"/>
    <col min="1018" max="1018" width="7.140625" style="82" customWidth="1"/>
    <col min="1019" max="1019" width="6.85546875" style="82" customWidth="1"/>
    <col min="1020" max="1020" width="7.140625" style="82" customWidth="1"/>
    <col min="1021" max="1021" width="16.140625" style="82" customWidth="1"/>
    <col min="1022" max="1022" width="15.85546875" style="82" customWidth="1"/>
    <col min="1023" max="1023" width="16.42578125" style="82" customWidth="1"/>
    <col min="1024" max="1024" width="14.42578125" style="82" bestFit="1" customWidth="1"/>
    <col min="1025" max="1025" width="11.42578125" style="82"/>
    <col min="1026" max="1027" width="14.42578125" style="82" bestFit="1" customWidth="1"/>
    <col min="1028" max="1028" width="13.28515625" style="82" bestFit="1" customWidth="1"/>
    <col min="1029" max="1029" width="16.85546875" style="82" customWidth="1"/>
    <col min="1030" max="1030" width="13.28515625" style="82" bestFit="1" customWidth="1"/>
    <col min="1031" max="1031" width="16.7109375" style="82" customWidth="1"/>
    <col min="1032" max="1032" width="14.140625" style="82" customWidth="1"/>
    <col min="1033" max="1033" width="13.28515625" style="82" bestFit="1" customWidth="1"/>
    <col min="1034" max="1034" width="13.85546875" style="82" bestFit="1" customWidth="1"/>
    <col min="1035" max="1266" width="11.42578125" style="82"/>
    <col min="1267" max="1267" width="6.140625" style="82" customWidth="1"/>
    <col min="1268" max="1268" width="5.5703125" style="82" customWidth="1"/>
    <col min="1269" max="1270" width="5.28515625" style="82" customWidth="1"/>
    <col min="1271" max="1271" width="5.42578125" style="82" customWidth="1"/>
    <col min="1272" max="1272" width="6.85546875" style="82" customWidth="1"/>
    <col min="1273" max="1273" width="5.7109375" style="82" customWidth="1"/>
    <col min="1274" max="1274" width="7.140625" style="82" customWidth="1"/>
    <col min="1275" max="1275" width="6.85546875" style="82" customWidth="1"/>
    <col min="1276" max="1276" width="7.140625" style="82" customWidth="1"/>
    <col min="1277" max="1277" width="16.140625" style="82" customWidth="1"/>
    <col min="1278" max="1278" width="15.85546875" style="82" customWidth="1"/>
    <col min="1279" max="1279" width="16.42578125" style="82" customWidth="1"/>
    <col min="1280" max="1280" width="14.42578125" style="82" bestFit="1" customWidth="1"/>
    <col min="1281" max="1281" width="11.42578125" style="82"/>
    <col min="1282" max="1283" width="14.42578125" style="82" bestFit="1" customWidth="1"/>
    <col min="1284" max="1284" width="13.28515625" style="82" bestFit="1" customWidth="1"/>
    <col min="1285" max="1285" width="16.85546875" style="82" customWidth="1"/>
    <col min="1286" max="1286" width="13.28515625" style="82" bestFit="1" customWidth="1"/>
    <col min="1287" max="1287" width="16.7109375" style="82" customWidth="1"/>
    <col min="1288" max="1288" width="14.140625" style="82" customWidth="1"/>
    <col min="1289" max="1289" width="13.28515625" style="82" bestFit="1" customWidth="1"/>
    <col min="1290" max="1290" width="13.85546875" style="82" bestFit="1" customWidth="1"/>
    <col min="1291" max="1522" width="11.42578125" style="82"/>
    <col min="1523" max="1523" width="6.140625" style="82" customWidth="1"/>
    <col min="1524" max="1524" width="5.5703125" style="82" customWidth="1"/>
    <col min="1525" max="1526" width="5.28515625" style="82" customWidth="1"/>
    <col min="1527" max="1527" width="5.42578125" style="82" customWidth="1"/>
    <col min="1528" max="1528" width="6.85546875" style="82" customWidth="1"/>
    <col min="1529" max="1529" width="5.7109375" style="82" customWidth="1"/>
    <col min="1530" max="1530" width="7.140625" style="82" customWidth="1"/>
    <col min="1531" max="1531" width="6.85546875" style="82" customWidth="1"/>
    <col min="1532" max="1532" width="7.140625" style="82" customWidth="1"/>
    <col min="1533" max="1533" width="16.140625" style="82" customWidth="1"/>
    <col min="1534" max="1534" width="15.85546875" style="82" customWidth="1"/>
    <col min="1535" max="1535" width="16.42578125" style="82" customWidth="1"/>
    <col min="1536" max="1536" width="14.42578125" style="82" bestFit="1" customWidth="1"/>
    <col min="1537" max="1537" width="11.42578125" style="82"/>
    <col min="1538" max="1539" width="14.42578125" style="82" bestFit="1" customWidth="1"/>
    <col min="1540" max="1540" width="13.28515625" style="82" bestFit="1" customWidth="1"/>
    <col min="1541" max="1541" width="16.85546875" style="82" customWidth="1"/>
    <col min="1542" max="1542" width="13.28515625" style="82" bestFit="1" customWidth="1"/>
    <col min="1543" max="1543" width="16.7109375" style="82" customWidth="1"/>
    <col min="1544" max="1544" width="14.140625" style="82" customWidth="1"/>
    <col min="1545" max="1545" width="13.28515625" style="82" bestFit="1" customWidth="1"/>
    <col min="1546" max="1546" width="13.85546875" style="82" bestFit="1" customWidth="1"/>
    <col min="1547" max="1778" width="11.42578125" style="82"/>
    <col min="1779" max="1779" width="6.140625" style="82" customWidth="1"/>
    <col min="1780" max="1780" width="5.5703125" style="82" customWidth="1"/>
    <col min="1781" max="1782" width="5.28515625" style="82" customWidth="1"/>
    <col min="1783" max="1783" width="5.42578125" style="82" customWidth="1"/>
    <col min="1784" max="1784" width="6.85546875" style="82" customWidth="1"/>
    <col min="1785" max="1785" width="5.7109375" style="82" customWidth="1"/>
    <col min="1786" max="1786" width="7.140625" style="82" customWidth="1"/>
    <col min="1787" max="1787" width="6.85546875" style="82" customWidth="1"/>
    <col min="1788" max="1788" width="7.140625" style="82" customWidth="1"/>
    <col min="1789" max="1789" width="16.140625" style="82" customWidth="1"/>
    <col min="1790" max="1790" width="15.85546875" style="82" customWidth="1"/>
    <col min="1791" max="1791" width="16.42578125" style="82" customWidth="1"/>
    <col min="1792" max="1792" width="14.42578125" style="82" bestFit="1" customWidth="1"/>
    <col min="1793" max="1793" width="11.42578125" style="82"/>
    <col min="1794" max="1795" width="14.42578125" style="82" bestFit="1" customWidth="1"/>
    <col min="1796" max="1796" width="13.28515625" style="82" bestFit="1" customWidth="1"/>
    <col min="1797" max="1797" width="16.85546875" style="82" customWidth="1"/>
    <col min="1798" max="1798" width="13.28515625" style="82" bestFit="1" customWidth="1"/>
    <col min="1799" max="1799" width="16.7109375" style="82" customWidth="1"/>
    <col min="1800" max="1800" width="14.140625" style="82" customWidth="1"/>
    <col min="1801" max="1801" width="13.28515625" style="82" bestFit="1" customWidth="1"/>
    <col min="1802" max="1802" width="13.85546875" style="82" bestFit="1" customWidth="1"/>
    <col min="1803" max="2034" width="11.42578125" style="82"/>
    <col min="2035" max="2035" width="6.140625" style="82" customWidth="1"/>
    <col min="2036" max="2036" width="5.5703125" style="82" customWidth="1"/>
    <col min="2037" max="2038" width="5.28515625" style="82" customWidth="1"/>
    <col min="2039" max="2039" width="5.42578125" style="82" customWidth="1"/>
    <col min="2040" max="2040" width="6.85546875" style="82" customWidth="1"/>
    <col min="2041" max="2041" width="5.7109375" style="82" customWidth="1"/>
    <col min="2042" max="2042" width="7.140625" style="82" customWidth="1"/>
    <col min="2043" max="2043" width="6.85546875" style="82" customWidth="1"/>
    <col min="2044" max="2044" width="7.140625" style="82" customWidth="1"/>
    <col min="2045" max="2045" width="16.140625" style="82" customWidth="1"/>
    <col min="2046" max="2046" width="15.85546875" style="82" customWidth="1"/>
    <col min="2047" max="2047" width="16.42578125" style="82" customWidth="1"/>
    <col min="2048" max="2048" width="14.42578125" style="82" bestFit="1" customWidth="1"/>
    <col min="2049" max="2049" width="11.42578125" style="82"/>
    <col min="2050" max="2051" width="14.42578125" style="82" bestFit="1" customWidth="1"/>
    <col min="2052" max="2052" width="13.28515625" style="82" bestFit="1" customWidth="1"/>
    <col min="2053" max="2053" width="16.85546875" style="82" customWidth="1"/>
    <col min="2054" max="2054" width="13.28515625" style="82" bestFit="1" customWidth="1"/>
    <col min="2055" max="2055" width="16.7109375" style="82" customWidth="1"/>
    <col min="2056" max="2056" width="14.140625" style="82" customWidth="1"/>
    <col min="2057" max="2057" width="13.28515625" style="82" bestFit="1" customWidth="1"/>
    <col min="2058" max="2058" width="13.85546875" style="82" bestFit="1" customWidth="1"/>
    <col min="2059" max="2290" width="11.42578125" style="82"/>
    <col min="2291" max="2291" width="6.140625" style="82" customWidth="1"/>
    <col min="2292" max="2292" width="5.5703125" style="82" customWidth="1"/>
    <col min="2293" max="2294" width="5.28515625" style="82" customWidth="1"/>
    <col min="2295" max="2295" width="5.42578125" style="82" customWidth="1"/>
    <col min="2296" max="2296" width="6.85546875" style="82" customWidth="1"/>
    <col min="2297" max="2297" width="5.7109375" style="82" customWidth="1"/>
    <col min="2298" max="2298" width="7.140625" style="82" customWidth="1"/>
    <col min="2299" max="2299" width="6.85546875" style="82" customWidth="1"/>
    <col min="2300" max="2300" width="7.140625" style="82" customWidth="1"/>
    <col min="2301" max="2301" width="16.140625" style="82" customWidth="1"/>
    <col min="2302" max="2302" width="15.85546875" style="82" customWidth="1"/>
    <col min="2303" max="2303" width="16.42578125" style="82" customWidth="1"/>
    <col min="2304" max="2304" width="14.42578125" style="82" bestFit="1" customWidth="1"/>
    <col min="2305" max="2305" width="11.42578125" style="82"/>
    <col min="2306" max="2307" width="14.42578125" style="82" bestFit="1" customWidth="1"/>
    <col min="2308" max="2308" width="13.28515625" style="82" bestFit="1" customWidth="1"/>
    <col min="2309" max="2309" width="16.85546875" style="82" customWidth="1"/>
    <col min="2310" max="2310" width="13.28515625" style="82" bestFit="1" customWidth="1"/>
    <col min="2311" max="2311" width="16.7109375" style="82" customWidth="1"/>
    <col min="2312" max="2312" width="14.140625" style="82" customWidth="1"/>
    <col min="2313" max="2313" width="13.28515625" style="82" bestFit="1" customWidth="1"/>
    <col min="2314" max="2314" width="13.85546875" style="82" bestFit="1" customWidth="1"/>
    <col min="2315" max="2546" width="11.42578125" style="82"/>
    <col min="2547" max="2547" width="6.140625" style="82" customWidth="1"/>
    <col min="2548" max="2548" width="5.5703125" style="82" customWidth="1"/>
    <col min="2549" max="2550" width="5.28515625" style="82" customWidth="1"/>
    <col min="2551" max="2551" width="5.42578125" style="82" customWidth="1"/>
    <col min="2552" max="2552" width="6.85546875" style="82" customWidth="1"/>
    <col min="2553" max="2553" width="5.7109375" style="82" customWidth="1"/>
    <col min="2554" max="2554" width="7.140625" style="82" customWidth="1"/>
    <col min="2555" max="2555" width="6.85546875" style="82" customWidth="1"/>
    <col min="2556" max="2556" width="7.140625" style="82" customWidth="1"/>
    <col min="2557" max="2557" width="16.140625" style="82" customWidth="1"/>
    <col min="2558" max="2558" width="15.85546875" style="82" customWidth="1"/>
    <col min="2559" max="2559" width="16.42578125" style="82" customWidth="1"/>
    <col min="2560" max="2560" width="14.42578125" style="82" bestFit="1" customWidth="1"/>
    <col min="2561" max="2561" width="11.42578125" style="82"/>
    <col min="2562" max="2563" width="14.42578125" style="82" bestFit="1" customWidth="1"/>
    <col min="2564" max="2564" width="13.28515625" style="82" bestFit="1" customWidth="1"/>
    <col min="2565" max="2565" width="16.85546875" style="82" customWidth="1"/>
    <col min="2566" max="2566" width="13.28515625" style="82" bestFit="1" customWidth="1"/>
    <col min="2567" max="2567" width="16.7109375" style="82" customWidth="1"/>
    <col min="2568" max="2568" width="14.140625" style="82" customWidth="1"/>
    <col min="2569" max="2569" width="13.28515625" style="82" bestFit="1" customWidth="1"/>
    <col min="2570" max="2570" width="13.85546875" style="82" bestFit="1" customWidth="1"/>
    <col min="2571" max="2802" width="11.42578125" style="82"/>
    <col min="2803" max="2803" width="6.140625" style="82" customWidth="1"/>
    <col min="2804" max="2804" width="5.5703125" style="82" customWidth="1"/>
    <col min="2805" max="2806" width="5.28515625" style="82" customWidth="1"/>
    <col min="2807" max="2807" width="5.42578125" style="82" customWidth="1"/>
    <col min="2808" max="2808" width="6.85546875" style="82" customWidth="1"/>
    <col min="2809" max="2809" width="5.7109375" style="82" customWidth="1"/>
    <col min="2810" max="2810" width="7.140625" style="82" customWidth="1"/>
    <col min="2811" max="2811" width="6.85546875" style="82" customWidth="1"/>
    <col min="2812" max="2812" width="7.140625" style="82" customWidth="1"/>
    <col min="2813" max="2813" width="16.140625" style="82" customWidth="1"/>
    <col min="2814" max="2814" width="15.85546875" style="82" customWidth="1"/>
    <col min="2815" max="2815" width="16.42578125" style="82" customWidth="1"/>
    <col min="2816" max="2816" width="14.42578125" style="82" bestFit="1" customWidth="1"/>
    <col min="2817" max="2817" width="11.42578125" style="82"/>
    <col min="2818" max="2819" width="14.42578125" style="82" bestFit="1" customWidth="1"/>
    <col min="2820" max="2820" width="13.28515625" style="82" bestFit="1" customWidth="1"/>
    <col min="2821" max="2821" width="16.85546875" style="82" customWidth="1"/>
    <col min="2822" max="2822" width="13.28515625" style="82" bestFit="1" customWidth="1"/>
    <col min="2823" max="2823" width="16.7109375" style="82" customWidth="1"/>
    <col min="2824" max="2824" width="14.140625" style="82" customWidth="1"/>
    <col min="2825" max="2825" width="13.28515625" style="82" bestFit="1" customWidth="1"/>
    <col min="2826" max="2826" width="13.85546875" style="82" bestFit="1" customWidth="1"/>
    <col min="2827" max="3058" width="11.42578125" style="82"/>
    <col min="3059" max="3059" width="6.140625" style="82" customWidth="1"/>
    <col min="3060" max="3060" width="5.5703125" style="82" customWidth="1"/>
    <col min="3061" max="3062" width="5.28515625" style="82" customWidth="1"/>
    <col min="3063" max="3063" width="5.42578125" style="82" customWidth="1"/>
    <col min="3064" max="3064" width="6.85546875" style="82" customWidth="1"/>
    <col min="3065" max="3065" width="5.7109375" style="82" customWidth="1"/>
    <col min="3066" max="3066" width="7.140625" style="82" customWidth="1"/>
    <col min="3067" max="3067" width="6.85546875" style="82" customWidth="1"/>
    <col min="3068" max="3068" width="7.140625" style="82" customWidth="1"/>
    <col min="3069" max="3069" width="16.140625" style="82" customWidth="1"/>
    <col min="3070" max="3070" width="15.85546875" style="82" customWidth="1"/>
    <col min="3071" max="3071" width="16.42578125" style="82" customWidth="1"/>
    <col min="3072" max="3072" width="14.42578125" style="82" bestFit="1" customWidth="1"/>
    <col min="3073" max="3073" width="11.42578125" style="82"/>
    <col min="3074" max="3075" width="14.42578125" style="82" bestFit="1" customWidth="1"/>
    <col min="3076" max="3076" width="13.28515625" style="82" bestFit="1" customWidth="1"/>
    <col min="3077" max="3077" width="16.85546875" style="82" customWidth="1"/>
    <col min="3078" max="3078" width="13.28515625" style="82" bestFit="1" customWidth="1"/>
    <col min="3079" max="3079" width="16.7109375" style="82" customWidth="1"/>
    <col min="3080" max="3080" width="14.140625" style="82" customWidth="1"/>
    <col min="3081" max="3081" width="13.28515625" style="82" bestFit="1" customWidth="1"/>
    <col min="3082" max="3082" width="13.85546875" style="82" bestFit="1" customWidth="1"/>
    <col min="3083" max="3314" width="11.42578125" style="82"/>
    <col min="3315" max="3315" width="6.140625" style="82" customWidth="1"/>
    <col min="3316" max="3316" width="5.5703125" style="82" customWidth="1"/>
    <col min="3317" max="3318" width="5.28515625" style="82" customWidth="1"/>
    <col min="3319" max="3319" width="5.42578125" style="82" customWidth="1"/>
    <col min="3320" max="3320" width="6.85546875" style="82" customWidth="1"/>
    <col min="3321" max="3321" width="5.7109375" style="82" customWidth="1"/>
    <col min="3322" max="3322" width="7.140625" style="82" customWidth="1"/>
    <col min="3323" max="3323" width="6.85546875" style="82" customWidth="1"/>
    <col min="3324" max="3324" width="7.140625" style="82" customWidth="1"/>
    <col min="3325" max="3325" width="16.140625" style="82" customWidth="1"/>
    <col min="3326" max="3326" width="15.85546875" style="82" customWidth="1"/>
    <col min="3327" max="3327" width="16.42578125" style="82" customWidth="1"/>
    <col min="3328" max="3328" width="14.42578125" style="82" bestFit="1" customWidth="1"/>
    <col min="3329" max="3329" width="11.42578125" style="82"/>
    <col min="3330" max="3331" width="14.42578125" style="82" bestFit="1" customWidth="1"/>
    <col min="3332" max="3332" width="13.28515625" style="82" bestFit="1" customWidth="1"/>
    <col min="3333" max="3333" width="16.85546875" style="82" customWidth="1"/>
    <col min="3334" max="3334" width="13.28515625" style="82" bestFit="1" customWidth="1"/>
    <col min="3335" max="3335" width="16.7109375" style="82" customWidth="1"/>
    <col min="3336" max="3336" width="14.140625" style="82" customWidth="1"/>
    <col min="3337" max="3337" width="13.28515625" style="82" bestFit="1" customWidth="1"/>
    <col min="3338" max="3338" width="13.85546875" style="82" bestFit="1" customWidth="1"/>
    <col min="3339" max="3570" width="11.42578125" style="82"/>
    <col min="3571" max="3571" width="6.140625" style="82" customWidth="1"/>
    <col min="3572" max="3572" width="5.5703125" style="82" customWidth="1"/>
    <col min="3573" max="3574" width="5.28515625" style="82" customWidth="1"/>
    <col min="3575" max="3575" width="5.42578125" style="82" customWidth="1"/>
    <col min="3576" max="3576" width="6.85546875" style="82" customWidth="1"/>
    <col min="3577" max="3577" width="5.7109375" style="82" customWidth="1"/>
    <col min="3578" max="3578" width="7.140625" style="82" customWidth="1"/>
    <col min="3579" max="3579" width="6.85546875" style="82" customWidth="1"/>
    <col min="3580" max="3580" width="7.140625" style="82" customWidth="1"/>
    <col min="3581" max="3581" width="16.140625" style="82" customWidth="1"/>
    <col min="3582" max="3582" width="15.85546875" style="82" customWidth="1"/>
    <col min="3583" max="3583" width="16.42578125" style="82" customWidth="1"/>
    <col min="3584" max="3584" width="14.42578125" style="82" bestFit="1" customWidth="1"/>
    <col min="3585" max="3585" width="11.42578125" style="82"/>
    <col min="3586" max="3587" width="14.42578125" style="82" bestFit="1" customWidth="1"/>
    <col min="3588" max="3588" width="13.28515625" style="82" bestFit="1" customWidth="1"/>
    <col min="3589" max="3589" width="16.85546875" style="82" customWidth="1"/>
    <col min="3590" max="3590" width="13.28515625" style="82" bestFit="1" customWidth="1"/>
    <col min="3591" max="3591" width="16.7109375" style="82" customWidth="1"/>
    <col min="3592" max="3592" width="14.140625" style="82" customWidth="1"/>
    <col min="3593" max="3593" width="13.28515625" style="82" bestFit="1" customWidth="1"/>
    <col min="3594" max="3594" width="13.85546875" style="82" bestFit="1" customWidth="1"/>
    <col min="3595" max="3826" width="11.42578125" style="82"/>
    <col min="3827" max="3827" width="6.140625" style="82" customWidth="1"/>
    <col min="3828" max="3828" width="5.5703125" style="82" customWidth="1"/>
    <col min="3829" max="3830" width="5.28515625" style="82" customWidth="1"/>
    <col min="3831" max="3831" width="5.42578125" style="82" customWidth="1"/>
    <col min="3832" max="3832" width="6.85546875" style="82" customWidth="1"/>
    <col min="3833" max="3833" width="5.7109375" style="82" customWidth="1"/>
    <col min="3834" max="3834" width="7.140625" style="82" customWidth="1"/>
    <col min="3835" max="3835" width="6.85546875" style="82" customWidth="1"/>
    <col min="3836" max="3836" width="7.140625" style="82" customWidth="1"/>
    <col min="3837" max="3837" width="16.140625" style="82" customWidth="1"/>
    <col min="3838" max="3838" width="15.85546875" style="82" customWidth="1"/>
    <col min="3839" max="3839" width="16.42578125" style="82" customWidth="1"/>
    <col min="3840" max="3840" width="14.42578125" style="82" bestFit="1" customWidth="1"/>
    <col min="3841" max="3841" width="11.42578125" style="82"/>
    <col min="3842" max="3843" width="14.42578125" style="82" bestFit="1" customWidth="1"/>
    <col min="3844" max="3844" width="13.28515625" style="82" bestFit="1" customWidth="1"/>
    <col min="3845" max="3845" width="16.85546875" style="82" customWidth="1"/>
    <col min="3846" max="3846" width="13.28515625" style="82" bestFit="1" customWidth="1"/>
    <col min="3847" max="3847" width="16.7109375" style="82" customWidth="1"/>
    <col min="3848" max="3848" width="14.140625" style="82" customWidth="1"/>
    <col min="3849" max="3849" width="13.28515625" style="82" bestFit="1" customWidth="1"/>
    <col min="3850" max="3850" width="13.85546875" style="82" bestFit="1" customWidth="1"/>
    <col min="3851" max="4082" width="11.42578125" style="82"/>
    <col min="4083" max="4083" width="6.140625" style="82" customWidth="1"/>
    <col min="4084" max="4084" width="5.5703125" style="82" customWidth="1"/>
    <col min="4085" max="4086" width="5.28515625" style="82" customWidth="1"/>
    <col min="4087" max="4087" width="5.42578125" style="82" customWidth="1"/>
    <col min="4088" max="4088" width="6.85546875" style="82" customWidth="1"/>
    <col min="4089" max="4089" width="5.7109375" style="82" customWidth="1"/>
    <col min="4090" max="4090" width="7.140625" style="82" customWidth="1"/>
    <col min="4091" max="4091" width="6.85546875" style="82" customWidth="1"/>
    <col min="4092" max="4092" width="7.140625" style="82" customWidth="1"/>
    <col min="4093" max="4093" width="16.140625" style="82" customWidth="1"/>
    <col min="4094" max="4094" width="15.85546875" style="82" customWidth="1"/>
    <col min="4095" max="4095" width="16.42578125" style="82" customWidth="1"/>
    <col min="4096" max="4096" width="14.42578125" style="82" bestFit="1" customWidth="1"/>
    <col min="4097" max="4097" width="11.42578125" style="82"/>
    <col min="4098" max="4099" width="14.42578125" style="82" bestFit="1" customWidth="1"/>
    <col min="4100" max="4100" width="13.28515625" style="82" bestFit="1" customWidth="1"/>
    <col min="4101" max="4101" width="16.85546875" style="82" customWidth="1"/>
    <col min="4102" max="4102" width="13.28515625" style="82" bestFit="1" customWidth="1"/>
    <col min="4103" max="4103" width="16.7109375" style="82" customWidth="1"/>
    <col min="4104" max="4104" width="14.140625" style="82" customWidth="1"/>
    <col min="4105" max="4105" width="13.28515625" style="82" bestFit="1" customWidth="1"/>
    <col min="4106" max="4106" width="13.85546875" style="82" bestFit="1" customWidth="1"/>
    <col min="4107" max="4338" width="11.42578125" style="82"/>
    <col min="4339" max="4339" width="6.140625" style="82" customWidth="1"/>
    <col min="4340" max="4340" width="5.5703125" style="82" customWidth="1"/>
    <col min="4341" max="4342" width="5.28515625" style="82" customWidth="1"/>
    <col min="4343" max="4343" width="5.42578125" style="82" customWidth="1"/>
    <col min="4344" max="4344" width="6.85546875" style="82" customWidth="1"/>
    <col min="4345" max="4345" width="5.7109375" style="82" customWidth="1"/>
    <col min="4346" max="4346" width="7.140625" style="82" customWidth="1"/>
    <col min="4347" max="4347" width="6.85546875" style="82" customWidth="1"/>
    <col min="4348" max="4348" width="7.140625" style="82" customWidth="1"/>
    <col min="4349" max="4349" width="16.140625" style="82" customWidth="1"/>
    <col min="4350" max="4350" width="15.85546875" style="82" customWidth="1"/>
    <col min="4351" max="4351" width="16.42578125" style="82" customWidth="1"/>
    <col min="4352" max="4352" width="14.42578125" style="82" bestFit="1" customWidth="1"/>
    <col min="4353" max="4353" width="11.42578125" style="82"/>
    <col min="4354" max="4355" width="14.42578125" style="82" bestFit="1" customWidth="1"/>
    <col min="4356" max="4356" width="13.28515625" style="82" bestFit="1" customWidth="1"/>
    <col min="4357" max="4357" width="16.85546875" style="82" customWidth="1"/>
    <col min="4358" max="4358" width="13.28515625" style="82" bestFit="1" customWidth="1"/>
    <col min="4359" max="4359" width="16.7109375" style="82" customWidth="1"/>
    <col min="4360" max="4360" width="14.140625" style="82" customWidth="1"/>
    <col min="4361" max="4361" width="13.28515625" style="82" bestFit="1" customWidth="1"/>
    <col min="4362" max="4362" width="13.85546875" style="82" bestFit="1" customWidth="1"/>
    <col min="4363" max="4594" width="11.42578125" style="82"/>
    <col min="4595" max="4595" width="6.140625" style="82" customWidth="1"/>
    <col min="4596" max="4596" width="5.5703125" style="82" customWidth="1"/>
    <col min="4597" max="4598" width="5.28515625" style="82" customWidth="1"/>
    <col min="4599" max="4599" width="5.42578125" style="82" customWidth="1"/>
    <col min="4600" max="4600" width="6.85546875" style="82" customWidth="1"/>
    <col min="4601" max="4601" width="5.7109375" style="82" customWidth="1"/>
    <col min="4602" max="4602" width="7.140625" style="82" customWidth="1"/>
    <col min="4603" max="4603" width="6.85546875" style="82" customWidth="1"/>
    <col min="4604" max="4604" width="7.140625" style="82" customWidth="1"/>
    <col min="4605" max="4605" width="16.140625" style="82" customWidth="1"/>
    <col min="4606" max="4606" width="15.85546875" style="82" customWidth="1"/>
    <col min="4607" max="4607" width="16.42578125" style="82" customWidth="1"/>
    <col min="4608" max="4608" width="14.42578125" style="82" bestFit="1" customWidth="1"/>
    <col min="4609" max="4609" width="11.42578125" style="82"/>
    <col min="4610" max="4611" width="14.42578125" style="82" bestFit="1" customWidth="1"/>
    <col min="4612" max="4612" width="13.28515625" style="82" bestFit="1" customWidth="1"/>
    <col min="4613" max="4613" width="16.85546875" style="82" customWidth="1"/>
    <col min="4614" max="4614" width="13.28515625" style="82" bestFit="1" customWidth="1"/>
    <col min="4615" max="4615" width="16.7109375" style="82" customWidth="1"/>
    <col min="4616" max="4616" width="14.140625" style="82" customWidth="1"/>
    <col min="4617" max="4617" width="13.28515625" style="82" bestFit="1" customWidth="1"/>
    <col min="4618" max="4618" width="13.85546875" style="82" bestFit="1" customWidth="1"/>
    <col min="4619" max="4850" width="11.42578125" style="82"/>
    <col min="4851" max="4851" width="6.140625" style="82" customWidth="1"/>
    <col min="4852" max="4852" width="5.5703125" style="82" customWidth="1"/>
    <col min="4853" max="4854" width="5.28515625" style="82" customWidth="1"/>
    <col min="4855" max="4855" width="5.42578125" style="82" customWidth="1"/>
    <col min="4856" max="4856" width="6.85546875" style="82" customWidth="1"/>
    <col min="4857" max="4857" width="5.7109375" style="82" customWidth="1"/>
    <col min="4858" max="4858" width="7.140625" style="82" customWidth="1"/>
    <col min="4859" max="4859" width="6.85546875" style="82" customWidth="1"/>
    <col min="4860" max="4860" width="7.140625" style="82" customWidth="1"/>
    <col min="4861" max="4861" width="16.140625" style="82" customWidth="1"/>
    <col min="4862" max="4862" width="15.85546875" style="82" customWidth="1"/>
    <col min="4863" max="4863" width="16.42578125" style="82" customWidth="1"/>
    <col min="4864" max="4864" width="14.42578125" style="82" bestFit="1" customWidth="1"/>
    <col min="4865" max="4865" width="11.42578125" style="82"/>
    <col min="4866" max="4867" width="14.42578125" style="82" bestFit="1" customWidth="1"/>
    <col min="4868" max="4868" width="13.28515625" style="82" bestFit="1" customWidth="1"/>
    <col min="4869" max="4869" width="16.85546875" style="82" customWidth="1"/>
    <col min="4870" max="4870" width="13.28515625" style="82" bestFit="1" customWidth="1"/>
    <col min="4871" max="4871" width="16.7109375" style="82" customWidth="1"/>
    <col min="4872" max="4872" width="14.140625" style="82" customWidth="1"/>
    <col min="4873" max="4873" width="13.28515625" style="82" bestFit="1" customWidth="1"/>
    <col min="4874" max="4874" width="13.85546875" style="82" bestFit="1" customWidth="1"/>
    <col min="4875" max="5106" width="11.42578125" style="82"/>
    <col min="5107" max="5107" width="6.140625" style="82" customWidth="1"/>
    <col min="5108" max="5108" width="5.5703125" style="82" customWidth="1"/>
    <col min="5109" max="5110" width="5.28515625" style="82" customWidth="1"/>
    <col min="5111" max="5111" width="5.42578125" style="82" customWidth="1"/>
    <col min="5112" max="5112" width="6.85546875" style="82" customWidth="1"/>
    <col min="5113" max="5113" width="5.7109375" style="82" customWidth="1"/>
    <col min="5114" max="5114" width="7.140625" style="82" customWidth="1"/>
    <col min="5115" max="5115" width="6.85546875" style="82" customWidth="1"/>
    <col min="5116" max="5116" width="7.140625" style="82" customWidth="1"/>
    <col min="5117" max="5117" width="16.140625" style="82" customWidth="1"/>
    <col min="5118" max="5118" width="15.85546875" style="82" customWidth="1"/>
    <col min="5119" max="5119" width="16.42578125" style="82" customWidth="1"/>
    <col min="5120" max="5120" width="14.42578125" style="82" bestFit="1" customWidth="1"/>
    <col min="5121" max="5121" width="11.42578125" style="82"/>
    <col min="5122" max="5123" width="14.42578125" style="82" bestFit="1" customWidth="1"/>
    <col min="5124" max="5124" width="13.28515625" style="82" bestFit="1" customWidth="1"/>
    <col min="5125" max="5125" width="16.85546875" style="82" customWidth="1"/>
    <col min="5126" max="5126" width="13.28515625" style="82" bestFit="1" customWidth="1"/>
    <col min="5127" max="5127" width="16.7109375" style="82" customWidth="1"/>
    <col min="5128" max="5128" width="14.140625" style="82" customWidth="1"/>
    <col min="5129" max="5129" width="13.28515625" style="82" bestFit="1" customWidth="1"/>
    <col min="5130" max="5130" width="13.85546875" style="82" bestFit="1" customWidth="1"/>
    <col min="5131" max="5362" width="11.42578125" style="82"/>
    <col min="5363" max="5363" width="6.140625" style="82" customWidth="1"/>
    <col min="5364" max="5364" width="5.5703125" style="82" customWidth="1"/>
    <col min="5365" max="5366" width="5.28515625" style="82" customWidth="1"/>
    <col min="5367" max="5367" width="5.42578125" style="82" customWidth="1"/>
    <col min="5368" max="5368" width="6.85546875" style="82" customWidth="1"/>
    <col min="5369" max="5369" width="5.7109375" style="82" customWidth="1"/>
    <col min="5370" max="5370" width="7.140625" style="82" customWidth="1"/>
    <col min="5371" max="5371" width="6.85546875" style="82" customWidth="1"/>
    <col min="5372" max="5372" width="7.140625" style="82" customWidth="1"/>
    <col min="5373" max="5373" width="16.140625" style="82" customWidth="1"/>
    <col min="5374" max="5374" width="15.85546875" style="82" customWidth="1"/>
    <col min="5375" max="5375" width="16.42578125" style="82" customWidth="1"/>
    <col min="5376" max="5376" width="14.42578125" style="82" bestFit="1" customWidth="1"/>
    <col min="5377" max="5377" width="11.42578125" style="82"/>
    <col min="5378" max="5379" width="14.42578125" style="82" bestFit="1" customWidth="1"/>
    <col min="5380" max="5380" width="13.28515625" style="82" bestFit="1" customWidth="1"/>
    <col min="5381" max="5381" width="16.85546875" style="82" customWidth="1"/>
    <col min="5382" max="5382" width="13.28515625" style="82" bestFit="1" customWidth="1"/>
    <col min="5383" max="5383" width="16.7109375" style="82" customWidth="1"/>
    <col min="5384" max="5384" width="14.140625" style="82" customWidth="1"/>
    <col min="5385" max="5385" width="13.28515625" style="82" bestFit="1" customWidth="1"/>
    <col min="5386" max="5386" width="13.85546875" style="82" bestFit="1" customWidth="1"/>
    <col min="5387" max="5618" width="11.42578125" style="82"/>
    <col min="5619" max="5619" width="6.140625" style="82" customWidth="1"/>
    <col min="5620" max="5620" width="5.5703125" style="82" customWidth="1"/>
    <col min="5621" max="5622" width="5.28515625" style="82" customWidth="1"/>
    <col min="5623" max="5623" width="5.42578125" style="82" customWidth="1"/>
    <col min="5624" max="5624" width="6.85546875" style="82" customWidth="1"/>
    <col min="5625" max="5625" width="5.7109375" style="82" customWidth="1"/>
    <col min="5626" max="5626" width="7.140625" style="82" customWidth="1"/>
    <col min="5627" max="5627" width="6.85546875" style="82" customWidth="1"/>
    <col min="5628" max="5628" width="7.140625" style="82" customWidth="1"/>
    <col min="5629" max="5629" width="16.140625" style="82" customWidth="1"/>
    <col min="5630" max="5630" width="15.85546875" style="82" customWidth="1"/>
    <col min="5631" max="5631" width="16.42578125" style="82" customWidth="1"/>
    <col min="5632" max="5632" width="14.42578125" style="82" bestFit="1" customWidth="1"/>
    <col min="5633" max="5633" width="11.42578125" style="82"/>
    <col min="5634" max="5635" width="14.42578125" style="82" bestFit="1" customWidth="1"/>
    <col min="5636" max="5636" width="13.28515625" style="82" bestFit="1" customWidth="1"/>
    <col min="5637" max="5637" width="16.85546875" style="82" customWidth="1"/>
    <col min="5638" max="5638" width="13.28515625" style="82" bestFit="1" customWidth="1"/>
    <col min="5639" max="5639" width="16.7109375" style="82" customWidth="1"/>
    <col min="5640" max="5640" width="14.140625" style="82" customWidth="1"/>
    <col min="5641" max="5641" width="13.28515625" style="82" bestFit="1" customWidth="1"/>
    <col min="5642" max="5642" width="13.85546875" style="82" bestFit="1" customWidth="1"/>
    <col min="5643" max="5874" width="11.42578125" style="82"/>
    <col min="5875" max="5875" width="6.140625" style="82" customWidth="1"/>
    <col min="5876" max="5876" width="5.5703125" style="82" customWidth="1"/>
    <col min="5877" max="5878" width="5.28515625" style="82" customWidth="1"/>
    <col min="5879" max="5879" width="5.42578125" style="82" customWidth="1"/>
    <col min="5880" max="5880" width="6.85546875" style="82" customWidth="1"/>
    <col min="5881" max="5881" width="5.7109375" style="82" customWidth="1"/>
    <col min="5882" max="5882" width="7.140625" style="82" customWidth="1"/>
    <col min="5883" max="5883" width="6.85546875" style="82" customWidth="1"/>
    <col min="5884" max="5884" width="7.140625" style="82" customWidth="1"/>
    <col min="5885" max="5885" width="16.140625" style="82" customWidth="1"/>
    <col min="5886" max="5886" width="15.85546875" style="82" customWidth="1"/>
    <col min="5887" max="5887" width="16.42578125" style="82" customWidth="1"/>
    <col min="5888" max="5888" width="14.42578125" style="82" bestFit="1" customWidth="1"/>
    <col min="5889" max="5889" width="11.42578125" style="82"/>
    <col min="5890" max="5891" width="14.42578125" style="82" bestFit="1" customWidth="1"/>
    <col min="5892" max="5892" width="13.28515625" style="82" bestFit="1" customWidth="1"/>
    <col min="5893" max="5893" width="16.85546875" style="82" customWidth="1"/>
    <col min="5894" max="5894" width="13.28515625" style="82" bestFit="1" customWidth="1"/>
    <col min="5895" max="5895" width="16.7109375" style="82" customWidth="1"/>
    <col min="5896" max="5896" width="14.140625" style="82" customWidth="1"/>
    <col min="5897" max="5897" width="13.28515625" style="82" bestFit="1" customWidth="1"/>
    <col min="5898" max="5898" width="13.85546875" style="82" bestFit="1" customWidth="1"/>
    <col min="5899" max="6130" width="11.42578125" style="82"/>
    <col min="6131" max="6131" width="6.140625" style="82" customWidth="1"/>
    <col min="6132" max="6132" width="5.5703125" style="82" customWidth="1"/>
    <col min="6133" max="6134" width="5.28515625" style="82" customWidth="1"/>
    <col min="6135" max="6135" width="5.42578125" style="82" customWidth="1"/>
    <col min="6136" max="6136" width="6.85546875" style="82" customWidth="1"/>
    <col min="6137" max="6137" width="5.7109375" style="82" customWidth="1"/>
    <col min="6138" max="6138" width="7.140625" style="82" customWidth="1"/>
    <col min="6139" max="6139" width="6.85546875" style="82" customWidth="1"/>
    <col min="6140" max="6140" width="7.140625" style="82" customWidth="1"/>
    <col min="6141" max="6141" width="16.140625" style="82" customWidth="1"/>
    <col min="6142" max="6142" width="15.85546875" style="82" customWidth="1"/>
    <col min="6143" max="6143" width="16.42578125" style="82" customWidth="1"/>
    <col min="6144" max="6144" width="14.42578125" style="82" bestFit="1" customWidth="1"/>
    <col min="6145" max="6145" width="11.42578125" style="82"/>
    <col min="6146" max="6147" width="14.42578125" style="82" bestFit="1" customWidth="1"/>
    <col min="6148" max="6148" width="13.28515625" style="82" bestFit="1" customWidth="1"/>
    <col min="6149" max="6149" width="16.85546875" style="82" customWidth="1"/>
    <col min="6150" max="6150" width="13.28515625" style="82" bestFit="1" customWidth="1"/>
    <col min="6151" max="6151" width="16.7109375" style="82" customWidth="1"/>
    <col min="6152" max="6152" width="14.140625" style="82" customWidth="1"/>
    <col min="6153" max="6153" width="13.28515625" style="82" bestFit="1" customWidth="1"/>
    <col min="6154" max="6154" width="13.85546875" style="82" bestFit="1" customWidth="1"/>
    <col min="6155" max="6386" width="11.42578125" style="82"/>
    <col min="6387" max="6387" width="6.140625" style="82" customWidth="1"/>
    <col min="6388" max="6388" width="5.5703125" style="82" customWidth="1"/>
    <col min="6389" max="6390" width="5.28515625" style="82" customWidth="1"/>
    <col min="6391" max="6391" width="5.42578125" style="82" customWidth="1"/>
    <col min="6392" max="6392" width="6.85546875" style="82" customWidth="1"/>
    <col min="6393" max="6393" width="5.7109375" style="82" customWidth="1"/>
    <col min="6394" max="6394" width="7.140625" style="82" customWidth="1"/>
    <col min="6395" max="6395" width="6.85546875" style="82" customWidth="1"/>
    <col min="6396" max="6396" width="7.140625" style="82" customWidth="1"/>
    <col min="6397" max="6397" width="16.140625" style="82" customWidth="1"/>
    <col min="6398" max="6398" width="15.85546875" style="82" customWidth="1"/>
    <col min="6399" max="6399" width="16.42578125" style="82" customWidth="1"/>
    <col min="6400" max="6400" width="14.42578125" style="82" bestFit="1" customWidth="1"/>
    <col min="6401" max="6401" width="11.42578125" style="82"/>
    <col min="6402" max="6403" width="14.42578125" style="82" bestFit="1" customWidth="1"/>
    <col min="6404" max="6404" width="13.28515625" style="82" bestFit="1" customWidth="1"/>
    <col min="6405" max="6405" width="16.85546875" style="82" customWidth="1"/>
    <col min="6406" max="6406" width="13.28515625" style="82" bestFit="1" customWidth="1"/>
    <col min="6407" max="6407" width="16.7109375" style="82" customWidth="1"/>
    <col min="6408" max="6408" width="14.140625" style="82" customWidth="1"/>
    <col min="6409" max="6409" width="13.28515625" style="82" bestFit="1" customWidth="1"/>
    <col min="6410" max="6410" width="13.85546875" style="82" bestFit="1" customWidth="1"/>
    <col min="6411" max="6642" width="11.42578125" style="82"/>
    <col min="6643" max="6643" width="6.140625" style="82" customWidth="1"/>
    <col min="6644" max="6644" width="5.5703125" style="82" customWidth="1"/>
    <col min="6645" max="6646" width="5.28515625" style="82" customWidth="1"/>
    <col min="6647" max="6647" width="5.42578125" style="82" customWidth="1"/>
    <col min="6648" max="6648" width="6.85546875" style="82" customWidth="1"/>
    <col min="6649" max="6649" width="5.7109375" style="82" customWidth="1"/>
    <col min="6650" max="6650" width="7.140625" style="82" customWidth="1"/>
    <col min="6651" max="6651" width="6.85546875" style="82" customWidth="1"/>
    <col min="6652" max="6652" width="7.140625" style="82" customWidth="1"/>
    <col min="6653" max="6653" width="16.140625" style="82" customWidth="1"/>
    <col min="6654" max="6654" width="15.85546875" style="82" customWidth="1"/>
    <col min="6655" max="6655" width="16.42578125" style="82" customWidth="1"/>
    <col min="6656" max="6656" width="14.42578125" style="82" bestFit="1" customWidth="1"/>
    <col min="6657" max="6657" width="11.42578125" style="82"/>
    <col min="6658" max="6659" width="14.42578125" style="82" bestFit="1" customWidth="1"/>
    <col min="6660" max="6660" width="13.28515625" style="82" bestFit="1" customWidth="1"/>
    <col min="6661" max="6661" width="16.85546875" style="82" customWidth="1"/>
    <col min="6662" max="6662" width="13.28515625" style="82" bestFit="1" customWidth="1"/>
    <col min="6663" max="6663" width="16.7109375" style="82" customWidth="1"/>
    <col min="6664" max="6664" width="14.140625" style="82" customWidth="1"/>
    <col min="6665" max="6665" width="13.28515625" style="82" bestFit="1" customWidth="1"/>
    <col min="6666" max="6666" width="13.85546875" style="82" bestFit="1" customWidth="1"/>
    <col min="6667" max="6898" width="11.42578125" style="82"/>
    <col min="6899" max="6899" width="6.140625" style="82" customWidth="1"/>
    <col min="6900" max="6900" width="5.5703125" style="82" customWidth="1"/>
    <col min="6901" max="6902" width="5.28515625" style="82" customWidth="1"/>
    <col min="6903" max="6903" width="5.42578125" style="82" customWidth="1"/>
    <col min="6904" max="6904" width="6.85546875" style="82" customWidth="1"/>
    <col min="6905" max="6905" width="5.7109375" style="82" customWidth="1"/>
    <col min="6906" max="6906" width="7.140625" style="82" customWidth="1"/>
    <col min="6907" max="6907" width="6.85546875" style="82" customWidth="1"/>
    <col min="6908" max="6908" width="7.140625" style="82" customWidth="1"/>
    <col min="6909" max="6909" width="16.140625" style="82" customWidth="1"/>
    <col min="6910" max="6910" width="15.85546875" style="82" customWidth="1"/>
    <col min="6911" max="6911" width="16.42578125" style="82" customWidth="1"/>
    <col min="6912" max="6912" width="14.42578125" style="82" bestFit="1" customWidth="1"/>
    <col min="6913" max="6913" width="11.42578125" style="82"/>
    <col min="6914" max="6915" width="14.42578125" style="82" bestFit="1" customWidth="1"/>
    <col min="6916" max="6916" width="13.28515625" style="82" bestFit="1" customWidth="1"/>
    <col min="6917" max="6917" width="16.85546875" style="82" customWidth="1"/>
    <col min="6918" max="6918" width="13.28515625" style="82" bestFit="1" customWidth="1"/>
    <col min="6919" max="6919" width="16.7109375" style="82" customWidth="1"/>
    <col min="6920" max="6920" width="14.140625" style="82" customWidth="1"/>
    <col min="6921" max="6921" width="13.28515625" style="82" bestFit="1" customWidth="1"/>
    <col min="6922" max="6922" width="13.85546875" style="82" bestFit="1" customWidth="1"/>
    <col min="6923" max="7154" width="11.42578125" style="82"/>
    <col min="7155" max="7155" width="6.140625" style="82" customWidth="1"/>
    <col min="7156" max="7156" width="5.5703125" style="82" customWidth="1"/>
    <col min="7157" max="7158" width="5.28515625" style="82" customWidth="1"/>
    <col min="7159" max="7159" width="5.42578125" style="82" customWidth="1"/>
    <col min="7160" max="7160" width="6.85546875" style="82" customWidth="1"/>
    <col min="7161" max="7161" width="5.7109375" style="82" customWidth="1"/>
    <col min="7162" max="7162" width="7.140625" style="82" customWidth="1"/>
    <col min="7163" max="7163" width="6.85546875" style="82" customWidth="1"/>
    <col min="7164" max="7164" width="7.140625" style="82" customWidth="1"/>
    <col min="7165" max="7165" width="16.140625" style="82" customWidth="1"/>
    <col min="7166" max="7166" width="15.85546875" style="82" customWidth="1"/>
    <col min="7167" max="7167" width="16.42578125" style="82" customWidth="1"/>
    <col min="7168" max="7168" width="14.42578125" style="82" bestFit="1" customWidth="1"/>
    <col min="7169" max="7169" width="11.42578125" style="82"/>
    <col min="7170" max="7171" width="14.42578125" style="82" bestFit="1" customWidth="1"/>
    <col min="7172" max="7172" width="13.28515625" style="82" bestFit="1" customWidth="1"/>
    <col min="7173" max="7173" width="16.85546875" style="82" customWidth="1"/>
    <col min="7174" max="7174" width="13.28515625" style="82" bestFit="1" customWidth="1"/>
    <col min="7175" max="7175" width="16.7109375" style="82" customWidth="1"/>
    <col min="7176" max="7176" width="14.140625" style="82" customWidth="1"/>
    <col min="7177" max="7177" width="13.28515625" style="82" bestFit="1" customWidth="1"/>
    <col min="7178" max="7178" width="13.85546875" style="82" bestFit="1" customWidth="1"/>
    <col min="7179" max="7410" width="11.42578125" style="82"/>
    <col min="7411" max="7411" width="6.140625" style="82" customWidth="1"/>
    <col min="7412" max="7412" width="5.5703125" style="82" customWidth="1"/>
    <col min="7413" max="7414" width="5.28515625" style="82" customWidth="1"/>
    <col min="7415" max="7415" width="5.42578125" style="82" customWidth="1"/>
    <col min="7416" max="7416" width="6.85546875" style="82" customWidth="1"/>
    <col min="7417" max="7417" width="5.7109375" style="82" customWidth="1"/>
    <col min="7418" max="7418" width="7.140625" style="82" customWidth="1"/>
    <col min="7419" max="7419" width="6.85546875" style="82" customWidth="1"/>
    <col min="7420" max="7420" width="7.140625" style="82" customWidth="1"/>
    <col min="7421" max="7421" width="16.140625" style="82" customWidth="1"/>
    <col min="7422" max="7422" width="15.85546875" style="82" customWidth="1"/>
    <col min="7423" max="7423" width="16.42578125" style="82" customWidth="1"/>
    <col min="7424" max="7424" width="14.42578125" style="82" bestFit="1" customWidth="1"/>
    <col min="7425" max="7425" width="11.42578125" style="82"/>
    <col min="7426" max="7427" width="14.42578125" style="82" bestFit="1" customWidth="1"/>
    <col min="7428" max="7428" width="13.28515625" style="82" bestFit="1" customWidth="1"/>
    <col min="7429" max="7429" width="16.85546875" style="82" customWidth="1"/>
    <col min="7430" max="7430" width="13.28515625" style="82" bestFit="1" customWidth="1"/>
    <col min="7431" max="7431" width="16.7109375" style="82" customWidth="1"/>
    <col min="7432" max="7432" width="14.140625" style="82" customWidth="1"/>
    <col min="7433" max="7433" width="13.28515625" style="82" bestFit="1" customWidth="1"/>
    <col min="7434" max="7434" width="13.85546875" style="82" bestFit="1" customWidth="1"/>
    <col min="7435" max="7666" width="11.42578125" style="82"/>
    <col min="7667" max="7667" width="6.140625" style="82" customWidth="1"/>
    <col min="7668" max="7668" width="5.5703125" style="82" customWidth="1"/>
    <col min="7669" max="7670" width="5.28515625" style="82" customWidth="1"/>
    <col min="7671" max="7671" width="5.42578125" style="82" customWidth="1"/>
    <col min="7672" max="7672" width="6.85546875" style="82" customWidth="1"/>
    <col min="7673" max="7673" width="5.7109375" style="82" customWidth="1"/>
    <col min="7674" max="7674" width="7.140625" style="82" customWidth="1"/>
    <col min="7675" max="7675" width="6.85546875" style="82" customWidth="1"/>
    <col min="7676" max="7676" width="7.140625" style="82" customWidth="1"/>
    <col min="7677" max="7677" width="16.140625" style="82" customWidth="1"/>
    <col min="7678" max="7678" width="15.85546875" style="82" customWidth="1"/>
    <col min="7679" max="7679" width="16.42578125" style="82" customWidth="1"/>
    <col min="7680" max="7680" width="14.42578125" style="82" bestFit="1" customWidth="1"/>
    <col min="7681" max="7681" width="11.42578125" style="82"/>
    <col min="7682" max="7683" width="14.42578125" style="82" bestFit="1" customWidth="1"/>
    <col min="7684" max="7684" width="13.28515625" style="82" bestFit="1" customWidth="1"/>
    <col min="7685" max="7685" width="16.85546875" style="82" customWidth="1"/>
    <col min="7686" max="7686" width="13.28515625" style="82" bestFit="1" customWidth="1"/>
    <col min="7687" max="7687" width="16.7109375" style="82" customWidth="1"/>
    <col min="7688" max="7688" width="14.140625" style="82" customWidth="1"/>
    <col min="7689" max="7689" width="13.28515625" style="82" bestFit="1" customWidth="1"/>
    <col min="7690" max="7690" width="13.85546875" style="82" bestFit="1" customWidth="1"/>
    <col min="7691" max="7922" width="11.42578125" style="82"/>
    <col min="7923" max="7923" width="6.140625" style="82" customWidth="1"/>
    <col min="7924" max="7924" width="5.5703125" style="82" customWidth="1"/>
    <col min="7925" max="7926" width="5.28515625" style="82" customWidth="1"/>
    <col min="7927" max="7927" width="5.42578125" style="82" customWidth="1"/>
    <col min="7928" max="7928" width="6.85546875" style="82" customWidth="1"/>
    <col min="7929" max="7929" width="5.7109375" style="82" customWidth="1"/>
    <col min="7930" max="7930" width="7.140625" style="82" customWidth="1"/>
    <col min="7931" max="7931" width="6.85546875" style="82" customWidth="1"/>
    <col min="7932" max="7932" width="7.140625" style="82" customWidth="1"/>
    <col min="7933" max="7933" width="16.140625" style="82" customWidth="1"/>
    <col min="7934" max="7934" width="15.85546875" style="82" customWidth="1"/>
    <col min="7935" max="7935" width="16.42578125" style="82" customWidth="1"/>
    <col min="7936" max="7936" width="14.42578125" style="82" bestFit="1" customWidth="1"/>
    <col min="7937" max="7937" width="11.42578125" style="82"/>
    <col min="7938" max="7939" width="14.42578125" style="82" bestFit="1" customWidth="1"/>
    <col min="7940" max="7940" width="13.28515625" style="82" bestFit="1" customWidth="1"/>
    <col min="7941" max="7941" width="16.85546875" style="82" customWidth="1"/>
    <col min="7942" max="7942" width="13.28515625" style="82" bestFit="1" customWidth="1"/>
    <col min="7943" max="7943" width="16.7109375" style="82" customWidth="1"/>
    <col min="7944" max="7944" width="14.140625" style="82" customWidth="1"/>
    <col min="7945" max="7945" width="13.28515625" style="82" bestFit="1" customWidth="1"/>
    <col min="7946" max="7946" width="13.85546875" style="82" bestFit="1" customWidth="1"/>
    <col min="7947" max="8178" width="11.42578125" style="82"/>
    <col min="8179" max="8179" width="6.140625" style="82" customWidth="1"/>
    <col min="8180" max="8180" width="5.5703125" style="82" customWidth="1"/>
    <col min="8181" max="8182" width="5.28515625" style="82" customWidth="1"/>
    <col min="8183" max="8183" width="5.42578125" style="82" customWidth="1"/>
    <col min="8184" max="8184" width="6.85546875" style="82" customWidth="1"/>
    <col min="8185" max="8185" width="5.7109375" style="82" customWidth="1"/>
    <col min="8186" max="8186" width="7.140625" style="82" customWidth="1"/>
    <col min="8187" max="8187" width="6.85546875" style="82" customWidth="1"/>
    <col min="8188" max="8188" width="7.140625" style="82" customWidth="1"/>
    <col min="8189" max="8189" width="16.140625" style="82" customWidth="1"/>
    <col min="8190" max="8190" width="15.85546875" style="82" customWidth="1"/>
    <col min="8191" max="8191" width="16.42578125" style="82" customWidth="1"/>
    <col min="8192" max="8192" width="14.42578125" style="82" bestFit="1" customWidth="1"/>
    <col min="8193" max="8193" width="11.42578125" style="82"/>
    <col min="8194" max="8195" width="14.42578125" style="82" bestFit="1" customWidth="1"/>
    <col min="8196" max="8196" width="13.28515625" style="82" bestFit="1" customWidth="1"/>
    <col min="8197" max="8197" width="16.85546875" style="82" customWidth="1"/>
    <col min="8198" max="8198" width="13.28515625" style="82" bestFit="1" customWidth="1"/>
    <col min="8199" max="8199" width="16.7109375" style="82" customWidth="1"/>
    <col min="8200" max="8200" width="14.140625" style="82" customWidth="1"/>
    <col min="8201" max="8201" width="13.28515625" style="82" bestFit="1" customWidth="1"/>
    <col min="8202" max="8202" width="13.85546875" style="82" bestFit="1" customWidth="1"/>
    <col min="8203" max="8434" width="11.42578125" style="82"/>
    <col min="8435" max="8435" width="6.140625" style="82" customWidth="1"/>
    <col min="8436" max="8436" width="5.5703125" style="82" customWidth="1"/>
    <col min="8437" max="8438" width="5.28515625" style="82" customWidth="1"/>
    <col min="8439" max="8439" width="5.42578125" style="82" customWidth="1"/>
    <col min="8440" max="8440" width="6.85546875" style="82" customWidth="1"/>
    <col min="8441" max="8441" width="5.7109375" style="82" customWidth="1"/>
    <col min="8442" max="8442" width="7.140625" style="82" customWidth="1"/>
    <col min="8443" max="8443" width="6.85546875" style="82" customWidth="1"/>
    <col min="8444" max="8444" width="7.140625" style="82" customWidth="1"/>
    <col min="8445" max="8445" width="16.140625" style="82" customWidth="1"/>
    <col min="8446" max="8446" width="15.85546875" style="82" customWidth="1"/>
    <col min="8447" max="8447" width="16.42578125" style="82" customWidth="1"/>
    <col min="8448" max="8448" width="14.42578125" style="82" bestFit="1" customWidth="1"/>
    <col min="8449" max="8449" width="11.42578125" style="82"/>
    <col min="8450" max="8451" width="14.42578125" style="82" bestFit="1" customWidth="1"/>
    <col min="8452" max="8452" width="13.28515625" style="82" bestFit="1" customWidth="1"/>
    <col min="8453" max="8453" width="16.85546875" style="82" customWidth="1"/>
    <col min="8454" max="8454" width="13.28515625" style="82" bestFit="1" customWidth="1"/>
    <col min="8455" max="8455" width="16.7109375" style="82" customWidth="1"/>
    <col min="8456" max="8456" width="14.140625" style="82" customWidth="1"/>
    <col min="8457" max="8457" width="13.28515625" style="82" bestFit="1" customWidth="1"/>
    <col min="8458" max="8458" width="13.85546875" style="82" bestFit="1" customWidth="1"/>
    <col min="8459" max="8690" width="11.42578125" style="82"/>
    <col min="8691" max="8691" width="6.140625" style="82" customWidth="1"/>
    <col min="8692" max="8692" width="5.5703125" style="82" customWidth="1"/>
    <col min="8693" max="8694" width="5.28515625" style="82" customWidth="1"/>
    <col min="8695" max="8695" width="5.42578125" style="82" customWidth="1"/>
    <col min="8696" max="8696" width="6.85546875" style="82" customWidth="1"/>
    <col min="8697" max="8697" width="5.7109375" style="82" customWidth="1"/>
    <col min="8698" max="8698" width="7.140625" style="82" customWidth="1"/>
    <col min="8699" max="8699" width="6.85546875" style="82" customWidth="1"/>
    <col min="8700" max="8700" width="7.140625" style="82" customWidth="1"/>
    <col min="8701" max="8701" width="16.140625" style="82" customWidth="1"/>
    <col min="8702" max="8702" width="15.85546875" style="82" customWidth="1"/>
    <col min="8703" max="8703" width="16.42578125" style="82" customWidth="1"/>
    <col min="8704" max="8704" width="14.42578125" style="82" bestFit="1" customWidth="1"/>
    <col min="8705" max="8705" width="11.42578125" style="82"/>
    <col min="8706" max="8707" width="14.42578125" style="82" bestFit="1" customWidth="1"/>
    <col min="8708" max="8708" width="13.28515625" style="82" bestFit="1" customWidth="1"/>
    <col min="8709" max="8709" width="16.85546875" style="82" customWidth="1"/>
    <col min="8710" max="8710" width="13.28515625" style="82" bestFit="1" customWidth="1"/>
    <col min="8711" max="8711" width="16.7109375" style="82" customWidth="1"/>
    <col min="8712" max="8712" width="14.140625" style="82" customWidth="1"/>
    <col min="8713" max="8713" width="13.28515625" style="82" bestFit="1" customWidth="1"/>
    <col min="8714" max="8714" width="13.85546875" style="82" bestFit="1" customWidth="1"/>
    <col min="8715" max="8946" width="11.42578125" style="82"/>
    <col min="8947" max="8947" width="6.140625" style="82" customWidth="1"/>
    <col min="8948" max="8948" width="5.5703125" style="82" customWidth="1"/>
    <col min="8949" max="8950" width="5.28515625" style="82" customWidth="1"/>
    <col min="8951" max="8951" width="5.42578125" style="82" customWidth="1"/>
    <col min="8952" max="8952" width="6.85546875" style="82" customWidth="1"/>
    <col min="8953" max="8953" width="5.7109375" style="82" customWidth="1"/>
    <col min="8954" max="8954" width="7.140625" style="82" customWidth="1"/>
    <col min="8955" max="8955" width="6.85546875" style="82" customWidth="1"/>
    <col min="8956" max="8956" width="7.140625" style="82" customWidth="1"/>
    <col min="8957" max="8957" width="16.140625" style="82" customWidth="1"/>
    <col min="8958" max="8958" width="15.85546875" style="82" customWidth="1"/>
    <col min="8959" max="8959" width="16.42578125" style="82" customWidth="1"/>
    <col min="8960" max="8960" width="14.42578125" style="82" bestFit="1" customWidth="1"/>
    <col min="8961" max="8961" width="11.42578125" style="82"/>
    <col min="8962" max="8963" width="14.42578125" style="82" bestFit="1" customWidth="1"/>
    <col min="8964" max="8964" width="13.28515625" style="82" bestFit="1" customWidth="1"/>
    <col min="8965" max="8965" width="16.85546875" style="82" customWidth="1"/>
    <col min="8966" max="8966" width="13.28515625" style="82" bestFit="1" customWidth="1"/>
    <col min="8967" max="8967" width="16.7109375" style="82" customWidth="1"/>
    <col min="8968" max="8968" width="14.140625" style="82" customWidth="1"/>
    <col min="8969" max="8969" width="13.28515625" style="82" bestFit="1" customWidth="1"/>
    <col min="8970" max="8970" width="13.85546875" style="82" bestFit="1" customWidth="1"/>
    <col min="8971" max="9202" width="11.42578125" style="82"/>
    <col min="9203" max="9203" width="6.140625" style="82" customWidth="1"/>
    <col min="9204" max="9204" width="5.5703125" style="82" customWidth="1"/>
    <col min="9205" max="9206" width="5.28515625" style="82" customWidth="1"/>
    <col min="9207" max="9207" width="5.42578125" style="82" customWidth="1"/>
    <col min="9208" max="9208" width="6.85546875" style="82" customWidth="1"/>
    <col min="9209" max="9209" width="5.7109375" style="82" customWidth="1"/>
    <col min="9210" max="9210" width="7.140625" style="82" customWidth="1"/>
    <col min="9211" max="9211" width="6.85546875" style="82" customWidth="1"/>
    <col min="9212" max="9212" width="7.140625" style="82" customWidth="1"/>
    <col min="9213" max="9213" width="16.140625" style="82" customWidth="1"/>
    <col min="9214" max="9214" width="15.85546875" style="82" customWidth="1"/>
    <col min="9215" max="9215" width="16.42578125" style="82" customWidth="1"/>
    <col min="9216" max="9216" width="14.42578125" style="82" bestFit="1" customWidth="1"/>
    <col min="9217" max="9217" width="11.42578125" style="82"/>
    <col min="9218" max="9219" width="14.42578125" style="82" bestFit="1" customWidth="1"/>
    <col min="9220" max="9220" width="13.28515625" style="82" bestFit="1" customWidth="1"/>
    <col min="9221" max="9221" width="16.85546875" style="82" customWidth="1"/>
    <col min="9222" max="9222" width="13.28515625" style="82" bestFit="1" customWidth="1"/>
    <col min="9223" max="9223" width="16.7109375" style="82" customWidth="1"/>
    <col min="9224" max="9224" width="14.140625" style="82" customWidth="1"/>
    <col min="9225" max="9225" width="13.28515625" style="82" bestFit="1" customWidth="1"/>
    <col min="9226" max="9226" width="13.85546875" style="82" bestFit="1" customWidth="1"/>
    <col min="9227" max="9458" width="11.42578125" style="82"/>
    <col min="9459" max="9459" width="6.140625" style="82" customWidth="1"/>
    <col min="9460" max="9460" width="5.5703125" style="82" customWidth="1"/>
    <col min="9461" max="9462" width="5.28515625" style="82" customWidth="1"/>
    <col min="9463" max="9463" width="5.42578125" style="82" customWidth="1"/>
    <col min="9464" max="9464" width="6.85546875" style="82" customWidth="1"/>
    <col min="9465" max="9465" width="5.7109375" style="82" customWidth="1"/>
    <col min="9466" max="9466" width="7.140625" style="82" customWidth="1"/>
    <col min="9467" max="9467" width="6.85546875" style="82" customWidth="1"/>
    <col min="9468" max="9468" width="7.140625" style="82" customWidth="1"/>
    <col min="9469" max="9469" width="16.140625" style="82" customWidth="1"/>
    <col min="9470" max="9470" width="15.85546875" style="82" customWidth="1"/>
    <col min="9471" max="9471" width="16.42578125" style="82" customWidth="1"/>
    <col min="9472" max="9472" width="14.42578125" style="82" bestFit="1" customWidth="1"/>
    <col min="9473" max="9473" width="11.42578125" style="82"/>
    <col min="9474" max="9475" width="14.42578125" style="82" bestFit="1" customWidth="1"/>
    <col min="9476" max="9476" width="13.28515625" style="82" bestFit="1" customWidth="1"/>
    <col min="9477" max="9477" width="16.85546875" style="82" customWidth="1"/>
    <col min="9478" max="9478" width="13.28515625" style="82" bestFit="1" customWidth="1"/>
    <col min="9479" max="9479" width="16.7109375" style="82" customWidth="1"/>
    <col min="9480" max="9480" width="14.140625" style="82" customWidth="1"/>
    <col min="9481" max="9481" width="13.28515625" style="82" bestFit="1" customWidth="1"/>
    <col min="9482" max="9482" width="13.85546875" style="82" bestFit="1" customWidth="1"/>
    <col min="9483" max="9714" width="11.42578125" style="82"/>
    <col min="9715" max="9715" width="6.140625" style="82" customWidth="1"/>
    <col min="9716" max="9716" width="5.5703125" style="82" customWidth="1"/>
    <col min="9717" max="9718" width="5.28515625" style="82" customWidth="1"/>
    <col min="9719" max="9719" width="5.42578125" style="82" customWidth="1"/>
    <col min="9720" max="9720" width="6.85546875" style="82" customWidth="1"/>
    <col min="9721" max="9721" width="5.7109375" style="82" customWidth="1"/>
    <col min="9722" max="9722" width="7.140625" style="82" customWidth="1"/>
    <col min="9723" max="9723" width="6.85546875" style="82" customWidth="1"/>
    <col min="9724" max="9724" width="7.140625" style="82" customWidth="1"/>
    <col min="9725" max="9725" width="16.140625" style="82" customWidth="1"/>
    <col min="9726" max="9726" width="15.85546875" style="82" customWidth="1"/>
    <col min="9727" max="9727" width="16.42578125" style="82" customWidth="1"/>
    <col min="9728" max="9728" width="14.42578125" style="82" bestFit="1" customWidth="1"/>
    <col min="9729" max="9729" width="11.42578125" style="82"/>
    <col min="9730" max="9731" width="14.42578125" style="82" bestFit="1" customWidth="1"/>
    <col min="9732" max="9732" width="13.28515625" style="82" bestFit="1" customWidth="1"/>
    <col min="9733" max="9733" width="16.85546875" style="82" customWidth="1"/>
    <col min="9734" max="9734" width="13.28515625" style="82" bestFit="1" customWidth="1"/>
    <col min="9735" max="9735" width="16.7109375" style="82" customWidth="1"/>
    <col min="9736" max="9736" width="14.140625" style="82" customWidth="1"/>
    <col min="9737" max="9737" width="13.28515625" style="82" bestFit="1" customWidth="1"/>
    <col min="9738" max="9738" width="13.85546875" style="82" bestFit="1" customWidth="1"/>
    <col min="9739" max="9970" width="11.42578125" style="82"/>
    <col min="9971" max="9971" width="6.140625" style="82" customWidth="1"/>
    <col min="9972" max="9972" width="5.5703125" style="82" customWidth="1"/>
    <col min="9973" max="9974" width="5.28515625" style="82" customWidth="1"/>
    <col min="9975" max="9975" width="5.42578125" style="82" customWidth="1"/>
    <col min="9976" max="9976" width="6.85546875" style="82" customWidth="1"/>
    <col min="9977" max="9977" width="5.7109375" style="82" customWidth="1"/>
    <col min="9978" max="9978" width="7.140625" style="82" customWidth="1"/>
    <col min="9979" max="9979" width="6.85546875" style="82" customWidth="1"/>
    <col min="9980" max="9980" width="7.140625" style="82" customWidth="1"/>
    <col min="9981" max="9981" width="16.140625" style="82" customWidth="1"/>
    <col min="9982" max="9982" width="15.85546875" style="82" customWidth="1"/>
    <col min="9983" max="9983" width="16.42578125" style="82" customWidth="1"/>
    <col min="9984" max="9984" width="14.42578125" style="82" bestFit="1" customWidth="1"/>
    <col min="9985" max="9985" width="11.42578125" style="82"/>
    <col min="9986" max="9987" width="14.42578125" style="82" bestFit="1" customWidth="1"/>
    <col min="9988" max="9988" width="13.28515625" style="82" bestFit="1" customWidth="1"/>
    <col min="9989" max="9989" width="16.85546875" style="82" customWidth="1"/>
    <col min="9990" max="9990" width="13.28515625" style="82" bestFit="1" customWidth="1"/>
    <col min="9991" max="9991" width="16.7109375" style="82" customWidth="1"/>
    <col min="9992" max="9992" width="14.140625" style="82" customWidth="1"/>
    <col min="9993" max="9993" width="13.28515625" style="82" bestFit="1" customWidth="1"/>
    <col min="9994" max="9994" width="13.85546875" style="82" bestFit="1" customWidth="1"/>
    <col min="9995" max="10226" width="11.42578125" style="82"/>
    <col min="10227" max="10227" width="6.140625" style="82" customWidth="1"/>
    <col min="10228" max="10228" width="5.5703125" style="82" customWidth="1"/>
    <col min="10229" max="10230" width="5.28515625" style="82" customWidth="1"/>
    <col min="10231" max="10231" width="5.42578125" style="82" customWidth="1"/>
    <col min="10232" max="10232" width="6.85546875" style="82" customWidth="1"/>
    <col min="10233" max="10233" width="5.7109375" style="82" customWidth="1"/>
    <col min="10234" max="10234" width="7.140625" style="82" customWidth="1"/>
    <col min="10235" max="10235" width="6.85546875" style="82" customWidth="1"/>
    <col min="10236" max="10236" width="7.140625" style="82" customWidth="1"/>
    <col min="10237" max="10237" width="16.140625" style="82" customWidth="1"/>
    <col min="10238" max="10238" width="15.85546875" style="82" customWidth="1"/>
    <col min="10239" max="10239" width="16.42578125" style="82" customWidth="1"/>
    <col min="10240" max="10240" width="14.42578125" style="82" bestFit="1" customWidth="1"/>
    <col min="10241" max="10241" width="11.42578125" style="82"/>
    <col min="10242" max="10243" width="14.42578125" style="82" bestFit="1" customWidth="1"/>
    <col min="10244" max="10244" width="13.28515625" style="82" bestFit="1" customWidth="1"/>
    <col min="10245" max="10245" width="16.85546875" style="82" customWidth="1"/>
    <col min="10246" max="10246" width="13.28515625" style="82" bestFit="1" customWidth="1"/>
    <col min="10247" max="10247" width="16.7109375" style="82" customWidth="1"/>
    <col min="10248" max="10248" width="14.140625" style="82" customWidth="1"/>
    <col min="10249" max="10249" width="13.28515625" style="82" bestFit="1" customWidth="1"/>
    <col min="10250" max="10250" width="13.85546875" style="82" bestFit="1" customWidth="1"/>
    <col min="10251" max="10482" width="11.42578125" style="82"/>
    <col min="10483" max="10483" width="6.140625" style="82" customWidth="1"/>
    <col min="10484" max="10484" width="5.5703125" style="82" customWidth="1"/>
    <col min="10485" max="10486" width="5.28515625" style="82" customWidth="1"/>
    <col min="10487" max="10487" width="5.42578125" style="82" customWidth="1"/>
    <col min="10488" max="10488" width="6.85546875" style="82" customWidth="1"/>
    <col min="10489" max="10489" width="5.7109375" style="82" customWidth="1"/>
    <col min="10490" max="10490" width="7.140625" style="82" customWidth="1"/>
    <col min="10491" max="10491" width="6.85546875" style="82" customWidth="1"/>
    <col min="10492" max="10492" width="7.140625" style="82" customWidth="1"/>
    <col min="10493" max="10493" width="16.140625" style="82" customWidth="1"/>
    <col min="10494" max="10494" width="15.85546875" style="82" customWidth="1"/>
    <col min="10495" max="10495" width="16.42578125" style="82" customWidth="1"/>
    <col min="10496" max="10496" width="14.42578125" style="82" bestFit="1" customWidth="1"/>
    <col min="10497" max="10497" width="11.42578125" style="82"/>
    <col min="10498" max="10499" width="14.42578125" style="82" bestFit="1" customWidth="1"/>
    <col min="10500" max="10500" width="13.28515625" style="82" bestFit="1" customWidth="1"/>
    <col min="10501" max="10501" width="16.85546875" style="82" customWidth="1"/>
    <col min="10502" max="10502" width="13.28515625" style="82" bestFit="1" customWidth="1"/>
    <col min="10503" max="10503" width="16.7109375" style="82" customWidth="1"/>
    <col min="10504" max="10504" width="14.140625" style="82" customWidth="1"/>
    <col min="10505" max="10505" width="13.28515625" style="82" bestFit="1" customWidth="1"/>
    <col min="10506" max="10506" width="13.85546875" style="82" bestFit="1" customWidth="1"/>
    <col min="10507" max="10738" width="11.42578125" style="82"/>
    <col min="10739" max="10739" width="6.140625" style="82" customWidth="1"/>
    <col min="10740" max="10740" width="5.5703125" style="82" customWidth="1"/>
    <col min="10741" max="10742" width="5.28515625" style="82" customWidth="1"/>
    <col min="10743" max="10743" width="5.42578125" style="82" customWidth="1"/>
    <col min="10744" max="10744" width="6.85546875" style="82" customWidth="1"/>
    <col min="10745" max="10745" width="5.7109375" style="82" customWidth="1"/>
    <col min="10746" max="10746" width="7.140625" style="82" customWidth="1"/>
    <col min="10747" max="10747" width="6.85546875" style="82" customWidth="1"/>
    <col min="10748" max="10748" width="7.140625" style="82" customWidth="1"/>
    <col min="10749" max="10749" width="16.140625" style="82" customWidth="1"/>
    <col min="10750" max="10750" width="15.85546875" style="82" customWidth="1"/>
    <col min="10751" max="10751" width="16.42578125" style="82" customWidth="1"/>
    <col min="10752" max="10752" width="14.42578125" style="82" bestFit="1" customWidth="1"/>
    <col min="10753" max="10753" width="11.42578125" style="82"/>
    <col min="10754" max="10755" width="14.42578125" style="82" bestFit="1" customWidth="1"/>
    <col min="10756" max="10756" width="13.28515625" style="82" bestFit="1" customWidth="1"/>
    <col min="10757" max="10757" width="16.85546875" style="82" customWidth="1"/>
    <col min="10758" max="10758" width="13.28515625" style="82" bestFit="1" customWidth="1"/>
    <col min="10759" max="10759" width="16.7109375" style="82" customWidth="1"/>
    <col min="10760" max="10760" width="14.140625" style="82" customWidth="1"/>
    <col min="10761" max="10761" width="13.28515625" style="82" bestFit="1" customWidth="1"/>
    <col min="10762" max="10762" width="13.85546875" style="82" bestFit="1" customWidth="1"/>
    <col min="10763" max="10994" width="11.42578125" style="82"/>
    <col min="10995" max="10995" width="6.140625" style="82" customWidth="1"/>
    <col min="10996" max="10996" width="5.5703125" style="82" customWidth="1"/>
    <col min="10997" max="10998" width="5.28515625" style="82" customWidth="1"/>
    <col min="10999" max="10999" width="5.42578125" style="82" customWidth="1"/>
    <col min="11000" max="11000" width="6.85546875" style="82" customWidth="1"/>
    <col min="11001" max="11001" width="5.7109375" style="82" customWidth="1"/>
    <col min="11002" max="11002" width="7.140625" style="82" customWidth="1"/>
    <col min="11003" max="11003" width="6.85546875" style="82" customWidth="1"/>
    <col min="11004" max="11004" width="7.140625" style="82" customWidth="1"/>
    <col min="11005" max="11005" width="16.140625" style="82" customWidth="1"/>
    <col min="11006" max="11006" width="15.85546875" style="82" customWidth="1"/>
    <col min="11007" max="11007" width="16.42578125" style="82" customWidth="1"/>
    <col min="11008" max="11008" width="14.42578125" style="82" bestFit="1" customWidth="1"/>
    <col min="11009" max="11009" width="11.42578125" style="82"/>
    <col min="11010" max="11011" width="14.42578125" style="82" bestFit="1" customWidth="1"/>
    <col min="11012" max="11012" width="13.28515625" style="82" bestFit="1" customWidth="1"/>
    <col min="11013" max="11013" width="16.85546875" style="82" customWidth="1"/>
    <col min="11014" max="11014" width="13.28515625" style="82" bestFit="1" customWidth="1"/>
    <col min="11015" max="11015" width="16.7109375" style="82" customWidth="1"/>
    <col min="11016" max="11016" width="14.140625" style="82" customWidth="1"/>
    <col min="11017" max="11017" width="13.28515625" style="82" bestFit="1" customWidth="1"/>
    <col min="11018" max="11018" width="13.85546875" style="82" bestFit="1" customWidth="1"/>
    <col min="11019" max="11250" width="11.42578125" style="82"/>
    <col min="11251" max="11251" width="6.140625" style="82" customWidth="1"/>
    <col min="11252" max="11252" width="5.5703125" style="82" customWidth="1"/>
    <col min="11253" max="11254" width="5.28515625" style="82" customWidth="1"/>
    <col min="11255" max="11255" width="5.42578125" style="82" customWidth="1"/>
    <col min="11256" max="11256" width="6.85546875" style="82" customWidth="1"/>
    <col min="11257" max="11257" width="5.7109375" style="82" customWidth="1"/>
    <col min="11258" max="11258" width="7.140625" style="82" customWidth="1"/>
    <col min="11259" max="11259" width="6.85546875" style="82" customWidth="1"/>
    <col min="11260" max="11260" width="7.140625" style="82" customWidth="1"/>
    <col min="11261" max="11261" width="16.140625" style="82" customWidth="1"/>
    <col min="11262" max="11262" width="15.85546875" style="82" customWidth="1"/>
    <col min="11263" max="11263" width="16.42578125" style="82" customWidth="1"/>
    <col min="11264" max="11264" width="14.42578125" style="82" bestFit="1" customWidth="1"/>
    <col min="11265" max="11265" width="11.42578125" style="82"/>
    <col min="11266" max="11267" width="14.42578125" style="82" bestFit="1" customWidth="1"/>
    <col min="11268" max="11268" width="13.28515625" style="82" bestFit="1" customWidth="1"/>
    <col min="11269" max="11269" width="16.85546875" style="82" customWidth="1"/>
    <col min="11270" max="11270" width="13.28515625" style="82" bestFit="1" customWidth="1"/>
    <col min="11271" max="11271" width="16.7109375" style="82" customWidth="1"/>
    <col min="11272" max="11272" width="14.140625" style="82" customWidth="1"/>
    <col min="11273" max="11273" width="13.28515625" style="82" bestFit="1" customWidth="1"/>
    <col min="11274" max="11274" width="13.85546875" style="82" bestFit="1" customWidth="1"/>
    <col min="11275" max="11506" width="11.42578125" style="82"/>
    <col min="11507" max="11507" width="6.140625" style="82" customWidth="1"/>
    <col min="11508" max="11508" width="5.5703125" style="82" customWidth="1"/>
    <col min="11509" max="11510" width="5.28515625" style="82" customWidth="1"/>
    <col min="11511" max="11511" width="5.42578125" style="82" customWidth="1"/>
    <col min="11512" max="11512" width="6.85546875" style="82" customWidth="1"/>
    <col min="11513" max="11513" width="5.7109375" style="82" customWidth="1"/>
    <col min="11514" max="11514" width="7.140625" style="82" customWidth="1"/>
    <col min="11515" max="11515" width="6.85546875" style="82" customWidth="1"/>
    <col min="11516" max="11516" width="7.140625" style="82" customWidth="1"/>
    <col min="11517" max="11517" width="16.140625" style="82" customWidth="1"/>
    <col min="11518" max="11518" width="15.85546875" style="82" customWidth="1"/>
    <col min="11519" max="11519" width="16.42578125" style="82" customWidth="1"/>
    <col min="11520" max="11520" width="14.42578125" style="82" bestFit="1" customWidth="1"/>
    <col min="11521" max="11521" width="11.42578125" style="82"/>
    <col min="11522" max="11523" width="14.42578125" style="82" bestFit="1" customWidth="1"/>
    <col min="11524" max="11524" width="13.28515625" style="82" bestFit="1" customWidth="1"/>
    <col min="11525" max="11525" width="16.85546875" style="82" customWidth="1"/>
    <col min="11526" max="11526" width="13.28515625" style="82" bestFit="1" customWidth="1"/>
    <col min="11527" max="11527" width="16.7109375" style="82" customWidth="1"/>
    <col min="11528" max="11528" width="14.140625" style="82" customWidth="1"/>
    <col min="11529" max="11529" width="13.28515625" style="82" bestFit="1" customWidth="1"/>
    <col min="11530" max="11530" width="13.85546875" style="82" bestFit="1" customWidth="1"/>
    <col min="11531" max="11762" width="11.42578125" style="82"/>
    <col min="11763" max="11763" width="6.140625" style="82" customWidth="1"/>
    <col min="11764" max="11764" width="5.5703125" style="82" customWidth="1"/>
    <col min="11765" max="11766" width="5.28515625" style="82" customWidth="1"/>
    <col min="11767" max="11767" width="5.42578125" style="82" customWidth="1"/>
    <col min="11768" max="11768" width="6.85546875" style="82" customWidth="1"/>
    <col min="11769" max="11769" width="5.7109375" style="82" customWidth="1"/>
    <col min="11770" max="11770" width="7.140625" style="82" customWidth="1"/>
    <col min="11771" max="11771" width="6.85546875" style="82" customWidth="1"/>
    <col min="11772" max="11772" width="7.140625" style="82" customWidth="1"/>
    <col min="11773" max="11773" width="16.140625" style="82" customWidth="1"/>
    <col min="11774" max="11774" width="15.85546875" style="82" customWidth="1"/>
    <col min="11775" max="11775" width="16.42578125" style="82" customWidth="1"/>
    <col min="11776" max="11776" width="14.42578125" style="82" bestFit="1" customWidth="1"/>
    <col min="11777" max="11777" width="11.42578125" style="82"/>
    <col min="11778" max="11779" width="14.42578125" style="82" bestFit="1" customWidth="1"/>
    <col min="11780" max="11780" width="13.28515625" style="82" bestFit="1" customWidth="1"/>
    <col min="11781" max="11781" width="16.85546875" style="82" customWidth="1"/>
    <col min="11782" max="11782" width="13.28515625" style="82" bestFit="1" customWidth="1"/>
    <col min="11783" max="11783" width="16.7109375" style="82" customWidth="1"/>
    <col min="11784" max="11784" width="14.140625" style="82" customWidth="1"/>
    <col min="11785" max="11785" width="13.28515625" style="82" bestFit="1" customWidth="1"/>
    <col min="11786" max="11786" width="13.85546875" style="82" bestFit="1" customWidth="1"/>
    <col min="11787" max="12018" width="11.42578125" style="82"/>
    <col min="12019" max="12019" width="6.140625" style="82" customWidth="1"/>
    <col min="12020" max="12020" width="5.5703125" style="82" customWidth="1"/>
    <col min="12021" max="12022" width="5.28515625" style="82" customWidth="1"/>
    <col min="12023" max="12023" width="5.42578125" style="82" customWidth="1"/>
    <col min="12024" max="12024" width="6.85546875" style="82" customWidth="1"/>
    <col min="12025" max="12025" width="5.7109375" style="82" customWidth="1"/>
    <col min="12026" max="12026" width="7.140625" style="82" customWidth="1"/>
    <col min="12027" max="12027" width="6.85546875" style="82" customWidth="1"/>
    <col min="12028" max="12028" width="7.140625" style="82" customWidth="1"/>
    <col min="12029" max="12029" width="16.140625" style="82" customWidth="1"/>
    <col min="12030" max="12030" width="15.85546875" style="82" customWidth="1"/>
    <col min="12031" max="12031" width="16.42578125" style="82" customWidth="1"/>
    <col min="12032" max="12032" width="14.42578125" style="82" bestFit="1" customWidth="1"/>
    <col min="12033" max="12033" width="11.42578125" style="82"/>
    <col min="12034" max="12035" width="14.42578125" style="82" bestFit="1" customWidth="1"/>
    <col min="12036" max="12036" width="13.28515625" style="82" bestFit="1" customWidth="1"/>
    <col min="12037" max="12037" width="16.85546875" style="82" customWidth="1"/>
    <col min="12038" max="12038" width="13.28515625" style="82" bestFit="1" customWidth="1"/>
    <col min="12039" max="12039" width="16.7109375" style="82" customWidth="1"/>
    <col min="12040" max="12040" width="14.140625" style="82" customWidth="1"/>
    <col min="12041" max="12041" width="13.28515625" style="82" bestFit="1" customWidth="1"/>
    <col min="12042" max="12042" width="13.85546875" style="82" bestFit="1" customWidth="1"/>
    <col min="12043" max="12274" width="11.42578125" style="82"/>
    <col min="12275" max="12275" width="6.140625" style="82" customWidth="1"/>
    <col min="12276" max="12276" width="5.5703125" style="82" customWidth="1"/>
    <col min="12277" max="12278" width="5.28515625" style="82" customWidth="1"/>
    <col min="12279" max="12279" width="5.42578125" style="82" customWidth="1"/>
    <col min="12280" max="12280" width="6.85546875" style="82" customWidth="1"/>
    <col min="12281" max="12281" width="5.7109375" style="82" customWidth="1"/>
    <col min="12282" max="12282" width="7.140625" style="82" customWidth="1"/>
    <col min="12283" max="12283" width="6.85546875" style="82" customWidth="1"/>
    <col min="12284" max="12284" width="7.140625" style="82" customWidth="1"/>
    <col min="12285" max="12285" width="16.140625" style="82" customWidth="1"/>
    <col min="12286" max="12286" width="15.85546875" style="82" customWidth="1"/>
    <col min="12287" max="12287" width="16.42578125" style="82" customWidth="1"/>
    <col min="12288" max="12288" width="14.42578125" style="82" bestFit="1" customWidth="1"/>
    <col min="12289" max="12289" width="11.42578125" style="82"/>
    <col min="12290" max="12291" width="14.42578125" style="82" bestFit="1" customWidth="1"/>
    <col min="12292" max="12292" width="13.28515625" style="82" bestFit="1" customWidth="1"/>
    <col min="12293" max="12293" width="16.85546875" style="82" customWidth="1"/>
    <col min="12294" max="12294" width="13.28515625" style="82" bestFit="1" customWidth="1"/>
    <col min="12295" max="12295" width="16.7109375" style="82" customWidth="1"/>
    <col min="12296" max="12296" width="14.140625" style="82" customWidth="1"/>
    <col min="12297" max="12297" width="13.28515625" style="82" bestFit="1" customWidth="1"/>
    <col min="12298" max="12298" width="13.85546875" style="82" bestFit="1" customWidth="1"/>
    <col min="12299" max="12530" width="11.42578125" style="82"/>
    <col min="12531" max="12531" width="6.140625" style="82" customWidth="1"/>
    <col min="12532" max="12532" width="5.5703125" style="82" customWidth="1"/>
    <col min="12533" max="12534" width="5.28515625" style="82" customWidth="1"/>
    <col min="12535" max="12535" width="5.42578125" style="82" customWidth="1"/>
    <col min="12536" max="12536" width="6.85546875" style="82" customWidth="1"/>
    <col min="12537" max="12537" width="5.7109375" style="82" customWidth="1"/>
    <col min="12538" max="12538" width="7.140625" style="82" customWidth="1"/>
    <col min="12539" max="12539" width="6.85546875" style="82" customWidth="1"/>
    <col min="12540" max="12540" width="7.140625" style="82" customWidth="1"/>
    <col min="12541" max="12541" width="16.140625" style="82" customWidth="1"/>
    <col min="12542" max="12542" width="15.85546875" style="82" customWidth="1"/>
    <col min="12543" max="12543" width="16.42578125" style="82" customWidth="1"/>
    <col min="12544" max="12544" width="14.42578125" style="82" bestFit="1" customWidth="1"/>
    <col min="12545" max="12545" width="11.42578125" style="82"/>
    <col min="12546" max="12547" width="14.42578125" style="82" bestFit="1" customWidth="1"/>
    <col min="12548" max="12548" width="13.28515625" style="82" bestFit="1" customWidth="1"/>
    <col min="12549" max="12549" width="16.85546875" style="82" customWidth="1"/>
    <col min="12550" max="12550" width="13.28515625" style="82" bestFit="1" customWidth="1"/>
    <col min="12551" max="12551" width="16.7109375" style="82" customWidth="1"/>
    <col min="12552" max="12552" width="14.140625" style="82" customWidth="1"/>
    <col min="12553" max="12553" width="13.28515625" style="82" bestFit="1" customWidth="1"/>
    <col min="12554" max="12554" width="13.85546875" style="82" bestFit="1" customWidth="1"/>
    <col min="12555" max="12786" width="11.42578125" style="82"/>
    <col min="12787" max="12787" width="6.140625" style="82" customWidth="1"/>
    <col min="12788" max="12788" width="5.5703125" style="82" customWidth="1"/>
    <col min="12789" max="12790" width="5.28515625" style="82" customWidth="1"/>
    <col min="12791" max="12791" width="5.42578125" style="82" customWidth="1"/>
    <col min="12792" max="12792" width="6.85546875" style="82" customWidth="1"/>
    <col min="12793" max="12793" width="5.7109375" style="82" customWidth="1"/>
    <col min="12794" max="12794" width="7.140625" style="82" customWidth="1"/>
    <col min="12795" max="12795" width="6.85546875" style="82" customWidth="1"/>
    <col min="12796" max="12796" width="7.140625" style="82" customWidth="1"/>
    <col min="12797" max="12797" width="16.140625" style="82" customWidth="1"/>
    <col min="12798" max="12798" width="15.85546875" style="82" customWidth="1"/>
    <col min="12799" max="12799" width="16.42578125" style="82" customWidth="1"/>
    <col min="12800" max="12800" width="14.42578125" style="82" bestFit="1" customWidth="1"/>
    <col min="12801" max="12801" width="11.42578125" style="82"/>
    <col min="12802" max="12803" width="14.42578125" style="82" bestFit="1" customWidth="1"/>
    <col min="12804" max="12804" width="13.28515625" style="82" bestFit="1" customWidth="1"/>
    <col min="12805" max="12805" width="16.85546875" style="82" customWidth="1"/>
    <col min="12806" max="12806" width="13.28515625" style="82" bestFit="1" customWidth="1"/>
    <col min="12807" max="12807" width="16.7109375" style="82" customWidth="1"/>
    <col min="12808" max="12808" width="14.140625" style="82" customWidth="1"/>
    <col min="12809" max="12809" width="13.28515625" style="82" bestFit="1" customWidth="1"/>
    <col min="12810" max="12810" width="13.85546875" style="82" bestFit="1" customWidth="1"/>
    <col min="12811" max="13042" width="11.42578125" style="82"/>
    <col min="13043" max="13043" width="6.140625" style="82" customWidth="1"/>
    <col min="13044" max="13044" width="5.5703125" style="82" customWidth="1"/>
    <col min="13045" max="13046" width="5.28515625" style="82" customWidth="1"/>
    <col min="13047" max="13047" width="5.42578125" style="82" customWidth="1"/>
    <col min="13048" max="13048" width="6.85546875" style="82" customWidth="1"/>
    <col min="13049" max="13049" width="5.7109375" style="82" customWidth="1"/>
    <col min="13050" max="13050" width="7.140625" style="82" customWidth="1"/>
    <col min="13051" max="13051" width="6.85546875" style="82" customWidth="1"/>
    <col min="13052" max="13052" width="7.140625" style="82" customWidth="1"/>
    <col min="13053" max="13053" width="16.140625" style="82" customWidth="1"/>
    <col min="13054" max="13054" width="15.85546875" style="82" customWidth="1"/>
    <col min="13055" max="13055" width="16.42578125" style="82" customWidth="1"/>
    <col min="13056" max="13056" width="14.42578125" style="82" bestFit="1" customWidth="1"/>
    <col min="13057" max="13057" width="11.42578125" style="82"/>
    <col min="13058" max="13059" width="14.42578125" style="82" bestFit="1" customWidth="1"/>
    <col min="13060" max="13060" width="13.28515625" style="82" bestFit="1" customWidth="1"/>
    <col min="13061" max="13061" width="16.85546875" style="82" customWidth="1"/>
    <col min="13062" max="13062" width="13.28515625" style="82" bestFit="1" customWidth="1"/>
    <col min="13063" max="13063" width="16.7109375" style="82" customWidth="1"/>
    <col min="13064" max="13064" width="14.140625" style="82" customWidth="1"/>
    <col min="13065" max="13065" width="13.28515625" style="82" bestFit="1" customWidth="1"/>
    <col min="13066" max="13066" width="13.85546875" style="82" bestFit="1" customWidth="1"/>
    <col min="13067" max="13298" width="11.42578125" style="82"/>
    <col min="13299" max="13299" width="6.140625" style="82" customWidth="1"/>
    <col min="13300" max="13300" width="5.5703125" style="82" customWidth="1"/>
    <col min="13301" max="13302" width="5.28515625" style="82" customWidth="1"/>
    <col min="13303" max="13303" width="5.42578125" style="82" customWidth="1"/>
    <col min="13304" max="13304" width="6.85546875" style="82" customWidth="1"/>
    <col min="13305" max="13305" width="5.7109375" style="82" customWidth="1"/>
    <col min="13306" max="13306" width="7.140625" style="82" customWidth="1"/>
    <col min="13307" max="13307" width="6.85546875" style="82" customWidth="1"/>
    <col min="13308" max="13308" width="7.140625" style="82" customWidth="1"/>
    <col min="13309" max="13309" width="16.140625" style="82" customWidth="1"/>
    <col min="13310" max="13310" width="15.85546875" style="82" customWidth="1"/>
    <col min="13311" max="13311" width="16.42578125" style="82" customWidth="1"/>
    <col min="13312" max="13312" width="14.42578125" style="82" bestFit="1" customWidth="1"/>
    <col min="13313" max="13313" width="11.42578125" style="82"/>
    <col min="13314" max="13315" width="14.42578125" style="82" bestFit="1" customWidth="1"/>
    <col min="13316" max="13316" width="13.28515625" style="82" bestFit="1" customWidth="1"/>
    <col min="13317" max="13317" width="16.85546875" style="82" customWidth="1"/>
    <col min="13318" max="13318" width="13.28515625" style="82" bestFit="1" customWidth="1"/>
    <col min="13319" max="13319" width="16.7109375" style="82" customWidth="1"/>
    <col min="13320" max="13320" width="14.140625" style="82" customWidth="1"/>
    <col min="13321" max="13321" width="13.28515625" style="82" bestFit="1" customWidth="1"/>
    <col min="13322" max="13322" width="13.85546875" style="82" bestFit="1" customWidth="1"/>
    <col min="13323" max="13554" width="11.42578125" style="82"/>
    <col min="13555" max="13555" width="6.140625" style="82" customWidth="1"/>
    <col min="13556" max="13556" width="5.5703125" style="82" customWidth="1"/>
    <col min="13557" max="13558" width="5.28515625" style="82" customWidth="1"/>
    <col min="13559" max="13559" width="5.42578125" style="82" customWidth="1"/>
    <col min="13560" max="13560" width="6.85546875" style="82" customWidth="1"/>
    <col min="13561" max="13561" width="5.7109375" style="82" customWidth="1"/>
    <col min="13562" max="13562" width="7.140625" style="82" customWidth="1"/>
    <col min="13563" max="13563" width="6.85546875" style="82" customWidth="1"/>
    <col min="13564" max="13564" width="7.140625" style="82" customWidth="1"/>
    <col min="13565" max="13565" width="16.140625" style="82" customWidth="1"/>
    <col min="13566" max="13566" width="15.85546875" style="82" customWidth="1"/>
    <col min="13567" max="13567" width="16.42578125" style="82" customWidth="1"/>
    <col min="13568" max="13568" width="14.42578125" style="82" bestFit="1" customWidth="1"/>
    <col min="13569" max="13569" width="11.42578125" style="82"/>
    <col min="13570" max="13571" width="14.42578125" style="82" bestFit="1" customWidth="1"/>
    <col min="13572" max="13572" width="13.28515625" style="82" bestFit="1" customWidth="1"/>
    <col min="13573" max="13573" width="16.85546875" style="82" customWidth="1"/>
    <col min="13574" max="13574" width="13.28515625" style="82" bestFit="1" customWidth="1"/>
    <col min="13575" max="13575" width="16.7109375" style="82" customWidth="1"/>
    <col min="13576" max="13576" width="14.140625" style="82" customWidth="1"/>
    <col min="13577" max="13577" width="13.28515625" style="82" bestFit="1" customWidth="1"/>
    <col min="13578" max="13578" width="13.85546875" style="82" bestFit="1" customWidth="1"/>
    <col min="13579" max="13810" width="11.42578125" style="82"/>
    <col min="13811" max="13811" width="6.140625" style="82" customWidth="1"/>
    <col min="13812" max="13812" width="5.5703125" style="82" customWidth="1"/>
    <col min="13813" max="13814" width="5.28515625" style="82" customWidth="1"/>
    <col min="13815" max="13815" width="5.42578125" style="82" customWidth="1"/>
    <col min="13816" max="13816" width="6.85546875" style="82" customWidth="1"/>
    <col min="13817" max="13817" width="5.7109375" style="82" customWidth="1"/>
    <col min="13818" max="13818" width="7.140625" style="82" customWidth="1"/>
    <col min="13819" max="13819" width="6.85546875" style="82" customWidth="1"/>
    <col min="13820" max="13820" width="7.140625" style="82" customWidth="1"/>
    <col min="13821" max="13821" width="16.140625" style="82" customWidth="1"/>
    <col min="13822" max="13822" width="15.85546875" style="82" customWidth="1"/>
    <col min="13823" max="13823" width="16.42578125" style="82" customWidth="1"/>
    <col min="13824" max="13824" width="14.42578125" style="82" bestFit="1" customWidth="1"/>
    <col min="13825" max="13825" width="11.42578125" style="82"/>
    <col min="13826" max="13827" width="14.42578125" style="82" bestFit="1" customWidth="1"/>
    <col min="13828" max="13828" width="13.28515625" style="82" bestFit="1" customWidth="1"/>
    <col min="13829" max="13829" width="16.85546875" style="82" customWidth="1"/>
    <col min="13830" max="13830" width="13.28515625" style="82" bestFit="1" customWidth="1"/>
    <col min="13831" max="13831" width="16.7109375" style="82" customWidth="1"/>
    <col min="13832" max="13832" width="14.140625" style="82" customWidth="1"/>
    <col min="13833" max="13833" width="13.28515625" style="82" bestFit="1" customWidth="1"/>
    <col min="13834" max="13834" width="13.85546875" style="82" bestFit="1" customWidth="1"/>
    <col min="13835" max="14066" width="11.42578125" style="82"/>
    <col min="14067" max="14067" width="6.140625" style="82" customWidth="1"/>
    <col min="14068" max="14068" width="5.5703125" style="82" customWidth="1"/>
    <col min="14069" max="14070" width="5.28515625" style="82" customWidth="1"/>
    <col min="14071" max="14071" width="5.42578125" style="82" customWidth="1"/>
    <col min="14072" max="14072" width="6.85546875" style="82" customWidth="1"/>
    <col min="14073" max="14073" width="5.7109375" style="82" customWidth="1"/>
    <col min="14074" max="14074" width="7.140625" style="82" customWidth="1"/>
    <col min="14075" max="14075" width="6.85546875" style="82" customWidth="1"/>
    <col min="14076" max="14076" width="7.140625" style="82" customWidth="1"/>
    <col min="14077" max="14077" width="16.140625" style="82" customWidth="1"/>
    <col min="14078" max="14078" width="15.85546875" style="82" customWidth="1"/>
    <col min="14079" max="14079" width="16.42578125" style="82" customWidth="1"/>
    <col min="14080" max="14080" width="14.42578125" style="82" bestFit="1" customWidth="1"/>
    <col min="14081" max="14081" width="11.42578125" style="82"/>
    <col min="14082" max="14083" width="14.42578125" style="82" bestFit="1" customWidth="1"/>
    <col min="14084" max="14084" width="13.28515625" style="82" bestFit="1" customWidth="1"/>
    <col min="14085" max="14085" width="16.85546875" style="82" customWidth="1"/>
    <col min="14086" max="14086" width="13.28515625" style="82" bestFit="1" customWidth="1"/>
    <col min="14087" max="14087" width="16.7109375" style="82" customWidth="1"/>
    <col min="14088" max="14088" width="14.140625" style="82" customWidth="1"/>
    <col min="14089" max="14089" width="13.28515625" style="82" bestFit="1" customWidth="1"/>
    <col min="14090" max="14090" width="13.85546875" style="82" bestFit="1" customWidth="1"/>
    <col min="14091" max="14322" width="11.42578125" style="82"/>
    <col min="14323" max="14323" width="6.140625" style="82" customWidth="1"/>
    <col min="14324" max="14324" width="5.5703125" style="82" customWidth="1"/>
    <col min="14325" max="14326" width="5.28515625" style="82" customWidth="1"/>
    <col min="14327" max="14327" width="5.42578125" style="82" customWidth="1"/>
    <col min="14328" max="14328" width="6.85546875" style="82" customWidth="1"/>
    <col min="14329" max="14329" width="5.7109375" style="82" customWidth="1"/>
    <col min="14330" max="14330" width="7.140625" style="82" customWidth="1"/>
    <col min="14331" max="14331" width="6.85546875" style="82" customWidth="1"/>
    <col min="14332" max="14332" width="7.140625" style="82" customWidth="1"/>
    <col min="14333" max="14333" width="16.140625" style="82" customWidth="1"/>
    <col min="14334" max="14334" width="15.85546875" style="82" customWidth="1"/>
    <col min="14335" max="14335" width="16.42578125" style="82" customWidth="1"/>
    <col min="14336" max="14336" width="14.42578125" style="82" bestFit="1" customWidth="1"/>
    <col min="14337" max="14337" width="11.42578125" style="82"/>
    <col min="14338" max="14339" width="14.42578125" style="82" bestFit="1" customWidth="1"/>
    <col min="14340" max="14340" width="13.28515625" style="82" bestFit="1" customWidth="1"/>
    <col min="14341" max="14341" width="16.85546875" style="82" customWidth="1"/>
    <col min="14342" max="14342" width="13.28515625" style="82" bestFit="1" customWidth="1"/>
    <col min="14343" max="14343" width="16.7109375" style="82" customWidth="1"/>
    <col min="14344" max="14344" width="14.140625" style="82" customWidth="1"/>
    <col min="14345" max="14345" width="13.28515625" style="82" bestFit="1" customWidth="1"/>
    <col min="14346" max="14346" width="13.85546875" style="82" bestFit="1" customWidth="1"/>
    <col min="14347" max="14578" width="11.42578125" style="82"/>
    <col min="14579" max="14579" width="6.140625" style="82" customWidth="1"/>
    <col min="14580" max="14580" width="5.5703125" style="82" customWidth="1"/>
    <col min="14581" max="14582" width="5.28515625" style="82" customWidth="1"/>
    <col min="14583" max="14583" width="5.42578125" style="82" customWidth="1"/>
    <col min="14584" max="14584" width="6.85546875" style="82" customWidth="1"/>
    <col min="14585" max="14585" width="5.7109375" style="82" customWidth="1"/>
    <col min="14586" max="14586" width="7.140625" style="82" customWidth="1"/>
    <col min="14587" max="14587" width="6.85546875" style="82" customWidth="1"/>
    <col min="14588" max="14588" width="7.140625" style="82" customWidth="1"/>
    <col min="14589" max="14589" width="16.140625" style="82" customWidth="1"/>
    <col min="14590" max="14590" width="15.85546875" style="82" customWidth="1"/>
    <col min="14591" max="14591" width="16.42578125" style="82" customWidth="1"/>
    <col min="14592" max="14592" width="14.42578125" style="82" bestFit="1" customWidth="1"/>
    <col min="14593" max="14593" width="11.42578125" style="82"/>
    <col min="14594" max="14595" width="14.42578125" style="82" bestFit="1" customWidth="1"/>
    <col min="14596" max="14596" width="13.28515625" style="82" bestFit="1" customWidth="1"/>
    <col min="14597" max="14597" width="16.85546875" style="82" customWidth="1"/>
    <col min="14598" max="14598" width="13.28515625" style="82" bestFit="1" customWidth="1"/>
    <col min="14599" max="14599" width="16.7109375" style="82" customWidth="1"/>
    <col min="14600" max="14600" width="14.140625" style="82" customWidth="1"/>
    <col min="14601" max="14601" width="13.28515625" style="82" bestFit="1" customWidth="1"/>
    <col min="14602" max="14602" width="13.85546875" style="82" bestFit="1" customWidth="1"/>
    <col min="14603" max="14834" width="11.42578125" style="82"/>
    <col min="14835" max="14835" width="6.140625" style="82" customWidth="1"/>
    <col min="14836" max="14836" width="5.5703125" style="82" customWidth="1"/>
    <col min="14837" max="14838" width="5.28515625" style="82" customWidth="1"/>
    <col min="14839" max="14839" width="5.42578125" style="82" customWidth="1"/>
    <col min="14840" max="14840" width="6.85546875" style="82" customWidth="1"/>
    <col min="14841" max="14841" width="5.7109375" style="82" customWidth="1"/>
    <col min="14842" max="14842" width="7.140625" style="82" customWidth="1"/>
    <col min="14843" max="14843" width="6.85546875" style="82" customWidth="1"/>
    <col min="14844" max="14844" width="7.140625" style="82" customWidth="1"/>
    <col min="14845" max="14845" width="16.140625" style="82" customWidth="1"/>
    <col min="14846" max="14846" width="15.85546875" style="82" customWidth="1"/>
    <col min="14847" max="14847" width="16.42578125" style="82" customWidth="1"/>
    <col min="14848" max="14848" width="14.42578125" style="82" bestFit="1" customWidth="1"/>
    <col min="14849" max="14849" width="11.42578125" style="82"/>
    <col min="14850" max="14851" width="14.42578125" style="82" bestFit="1" customWidth="1"/>
    <col min="14852" max="14852" width="13.28515625" style="82" bestFit="1" customWidth="1"/>
    <col min="14853" max="14853" width="16.85546875" style="82" customWidth="1"/>
    <col min="14854" max="14854" width="13.28515625" style="82" bestFit="1" customWidth="1"/>
    <col min="14855" max="14855" width="16.7109375" style="82" customWidth="1"/>
    <col min="14856" max="14856" width="14.140625" style="82" customWidth="1"/>
    <col min="14857" max="14857" width="13.28515625" style="82" bestFit="1" customWidth="1"/>
    <col min="14858" max="14858" width="13.85546875" style="82" bestFit="1" customWidth="1"/>
    <col min="14859" max="15090" width="11.42578125" style="82"/>
    <col min="15091" max="15091" width="6.140625" style="82" customWidth="1"/>
    <col min="15092" max="15092" width="5.5703125" style="82" customWidth="1"/>
    <col min="15093" max="15094" width="5.28515625" style="82" customWidth="1"/>
    <col min="15095" max="15095" width="5.42578125" style="82" customWidth="1"/>
    <col min="15096" max="15096" width="6.85546875" style="82" customWidth="1"/>
    <col min="15097" max="15097" width="5.7109375" style="82" customWidth="1"/>
    <col min="15098" max="15098" width="7.140625" style="82" customWidth="1"/>
    <col min="15099" max="15099" width="6.85546875" style="82" customWidth="1"/>
    <col min="15100" max="15100" width="7.140625" style="82" customWidth="1"/>
    <col min="15101" max="15101" width="16.140625" style="82" customWidth="1"/>
    <col min="15102" max="15102" width="15.85546875" style="82" customWidth="1"/>
    <col min="15103" max="15103" width="16.42578125" style="82" customWidth="1"/>
    <col min="15104" max="15104" width="14.42578125" style="82" bestFit="1" customWidth="1"/>
    <col min="15105" max="15105" width="11.42578125" style="82"/>
    <col min="15106" max="15107" width="14.42578125" style="82" bestFit="1" customWidth="1"/>
    <col min="15108" max="15108" width="13.28515625" style="82" bestFit="1" customWidth="1"/>
    <col min="15109" max="15109" width="16.85546875" style="82" customWidth="1"/>
    <col min="15110" max="15110" width="13.28515625" style="82" bestFit="1" customWidth="1"/>
    <col min="15111" max="15111" width="16.7109375" style="82" customWidth="1"/>
    <col min="15112" max="15112" width="14.140625" style="82" customWidth="1"/>
    <col min="15113" max="15113" width="13.28515625" style="82" bestFit="1" customWidth="1"/>
    <col min="15114" max="15114" width="13.85546875" style="82" bestFit="1" customWidth="1"/>
    <col min="15115" max="15346" width="11.42578125" style="82"/>
    <col min="15347" max="15347" width="6.140625" style="82" customWidth="1"/>
    <col min="15348" max="15348" width="5.5703125" style="82" customWidth="1"/>
    <col min="15349" max="15350" width="5.28515625" style="82" customWidth="1"/>
    <col min="15351" max="15351" width="5.42578125" style="82" customWidth="1"/>
    <col min="15352" max="15352" width="6.85546875" style="82" customWidth="1"/>
    <col min="15353" max="15353" width="5.7109375" style="82" customWidth="1"/>
    <col min="15354" max="15354" width="7.140625" style="82" customWidth="1"/>
    <col min="15355" max="15355" width="6.85546875" style="82" customWidth="1"/>
    <col min="15356" max="15356" width="7.140625" style="82" customWidth="1"/>
    <col min="15357" max="15357" width="16.140625" style="82" customWidth="1"/>
    <col min="15358" max="15358" width="15.85546875" style="82" customWidth="1"/>
    <col min="15359" max="15359" width="16.42578125" style="82" customWidth="1"/>
    <col min="15360" max="15360" width="14.42578125" style="82" bestFit="1" customWidth="1"/>
    <col min="15361" max="15361" width="11.42578125" style="82"/>
    <col min="15362" max="15363" width="14.42578125" style="82" bestFit="1" customWidth="1"/>
    <col min="15364" max="15364" width="13.28515625" style="82" bestFit="1" customWidth="1"/>
    <col min="15365" max="15365" width="16.85546875" style="82" customWidth="1"/>
    <col min="15366" max="15366" width="13.28515625" style="82" bestFit="1" customWidth="1"/>
    <col min="15367" max="15367" width="16.7109375" style="82" customWidth="1"/>
    <col min="15368" max="15368" width="14.140625" style="82" customWidth="1"/>
    <col min="15369" max="15369" width="13.28515625" style="82" bestFit="1" customWidth="1"/>
    <col min="15370" max="15370" width="13.85546875" style="82" bestFit="1" customWidth="1"/>
    <col min="15371" max="15602" width="11.42578125" style="82"/>
    <col min="15603" max="15603" width="6.140625" style="82" customWidth="1"/>
    <col min="15604" max="15604" width="5.5703125" style="82" customWidth="1"/>
    <col min="15605" max="15606" width="5.28515625" style="82" customWidth="1"/>
    <col min="15607" max="15607" width="5.42578125" style="82" customWidth="1"/>
    <col min="15608" max="15608" width="6.85546875" style="82" customWidth="1"/>
    <col min="15609" max="15609" width="5.7109375" style="82" customWidth="1"/>
    <col min="15610" max="15610" width="7.140625" style="82" customWidth="1"/>
    <col min="15611" max="15611" width="6.85546875" style="82" customWidth="1"/>
    <col min="15612" max="15612" width="7.140625" style="82" customWidth="1"/>
    <col min="15613" max="15613" width="16.140625" style="82" customWidth="1"/>
    <col min="15614" max="15614" width="15.85546875" style="82" customWidth="1"/>
    <col min="15615" max="15615" width="16.42578125" style="82" customWidth="1"/>
    <col min="15616" max="15616" width="14.42578125" style="82" bestFit="1" customWidth="1"/>
    <col min="15617" max="15617" width="11.42578125" style="82"/>
    <col min="15618" max="15619" width="14.42578125" style="82" bestFit="1" customWidth="1"/>
    <col min="15620" max="15620" width="13.28515625" style="82" bestFit="1" customWidth="1"/>
    <col min="15621" max="15621" width="16.85546875" style="82" customWidth="1"/>
    <col min="15622" max="15622" width="13.28515625" style="82" bestFit="1" customWidth="1"/>
    <col min="15623" max="15623" width="16.7109375" style="82" customWidth="1"/>
    <col min="15624" max="15624" width="14.140625" style="82" customWidth="1"/>
    <col min="15625" max="15625" width="13.28515625" style="82" bestFit="1" customWidth="1"/>
    <col min="15626" max="15626" width="13.85546875" style="82" bestFit="1" customWidth="1"/>
    <col min="15627" max="15858" width="11.42578125" style="82"/>
    <col min="15859" max="15859" width="6.140625" style="82" customWidth="1"/>
    <col min="15860" max="15860" width="5.5703125" style="82" customWidth="1"/>
    <col min="15861" max="15862" width="5.28515625" style="82" customWidth="1"/>
    <col min="15863" max="15863" width="5.42578125" style="82" customWidth="1"/>
    <col min="15864" max="15864" width="6.85546875" style="82" customWidth="1"/>
    <col min="15865" max="15865" width="5.7109375" style="82" customWidth="1"/>
    <col min="15866" max="15866" width="7.140625" style="82" customWidth="1"/>
    <col min="15867" max="15867" width="6.85546875" style="82" customWidth="1"/>
    <col min="15868" max="15868" width="7.140625" style="82" customWidth="1"/>
    <col min="15869" max="15869" width="16.140625" style="82" customWidth="1"/>
    <col min="15870" max="15870" width="15.85546875" style="82" customWidth="1"/>
    <col min="15871" max="15871" width="16.42578125" style="82" customWidth="1"/>
    <col min="15872" max="15872" width="14.42578125" style="82" bestFit="1" customWidth="1"/>
    <col min="15873" max="15873" width="11.42578125" style="82"/>
    <col min="15874" max="15875" width="14.42578125" style="82" bestFit="1" customWidth="1"/>
    <col min="15876" max="15876" width="13.28515625" style="82" bestFit="1" customWidth="1"/>
    <col min="15877" max="15877" width="16.85546875" style="82" customWidth="1"/>
    <col min="15878" max="15878" width="13.28515625" style="82" bestFit="1" customWidth="1"/>
    <col min="15879" max="15879" width="16.7109375" style="82" customWidth="1"/>
    <col min="15880" max="15880" width="14.140625" style="82" customWidth="1"/>
    <col min="15881" max="15881" width="13.28515625" style="82" bestFit="1" customWidth="1"/>
    <col min="15882" max="15882" width="13.85546875" style="82" bestFit="1" customWidth="1"/>
    <col min="15883" max="16114" width="11.42578125" style="82"/>
    <col min="16115" max="16115" width="6.140625" style="82" customWidth="1"/>
    <col min="16116" max="16116" width="5.5703125" style="82" customWidth="1"/>
    <col min="16117" max="16118" width="5.28515625" style="82" customWidth="1"/>
    <col min="16119" max="16119" width="5.42578125" style="82" customWidth="1"/>
    <col min="16120" max="16120" width="6.85546875" style="82" customWidth="1"/>
    <col min="16121" max="16121" width="5.7109375" style="82" customWidth="1"/>
    <col min="16122" max="16122" width="7.140625" style="82" customWidth="1"/>
    <col min="16123" max="16123" width="6.85546875" style="82" customWidth="1"/>
    <col min="16124" max="16124" width="7.140625" style="82" customWidth="1"/>
    <col min="16125" max="16125" width="16.140625" style="82" customWidth="1"/>
    <col min="16126" max="16126" width="15.85546875" style="82" customWidth="1"/>
    <col min="16127" max="16127" width="16.42578125" style="82" customWidth="1"/>
    <col min="16128" max="16128" width="14.42578125" style="82" bestFit="1" customWidth="1"/>
    <col min="16129" max="16129" width="11.42578125" style="82"/>
    <col min="16130" max="16131" width="14.42578125" style="82" bestFit="1" customWidth="1"/>
    <col min="16132" max="16132" width="13.28515625" style="82" bestFit="1" customWidth="1"/>
    <col min="16133" max="16133" width="16.85546875" style="82" customWidth="1"/>
    <col min="16134" max="16134" width="13.28515625" style="82" bestFit="1" customWidth="1"/>
    <col min="16135" max="16135" width="16.7109375" style="82" customWidth="1"/>
    <col min="16136" max="16136" width="14.140625" style="82" customWidth="1"/>
    <col min="16137" max="16137" width="13.28515625" style="82" bestFit="1" customWidth="1"/>
    <col min="16138" max="16138" width="13.85546875" style="82" bestFit="1" customWidth="1"/>
    <col min="16139" max="16384" width="11.42578125" style="82"/>
  </cols>
  <sheetData>
    <row r="1" spans="1:8" x14ac:dyDescent="0.25">
      <c r="A1" s="174" t="s">
        <v>100</v>
      </c>
      <c r="B1" s="175"/>
      <c r="C1" s="176" t="s">
        <v>101</v>
      </c>
      <c r="D1" s="177"/>
      <c r="E1" s="178"/>
      <c r="F1" s="101"/>
      <c r="G1" s="102" t="s">
        <v>102</v>
      </c>
    </row>
    <row r="2" spans="1:8" ht="28.5" customHeight="1" x14ac:dyDescent="0.25">
      <c r="A2" s="103" t="s">
        <v>103</v>
      </c>
      <c r="B2" s="104" t="s">
        <v>104</v>
      </c>
      <c r="C2" s="105" t="s">
        <v>105</v>
      </c>
      <c r="D2" s="106" t="s">
        <v>37</v>
      </c>
      <c r="E2" s="106" t="s">
        <v>106</v>
      </c>
      <c r="F2" s="105" t="s">
        <v>107</v>
      </c>
      <c r="G2" s="107">
        <v>3</v>
      </c>
    </row>
    <row r="3" spans="1:8" ht="15" hidden="1" customHeight="1" thickBot="1" x14ac:dyDescent="0.3">
      <c r="A3" s="108" t="s">
        <v>108</v>
      </c>
      <c r="B3" s="109" t="s">
        <v>108</v>
      </c>
      <c r="C3" s="111">
        <v>1</v>
      </c>
      <c r="D3" s="111">
        <v>1</v>
      </c>
      <c r="E3" s="111">
        <v>1</v>
      </c>
      <c r="F3" s="110" t="s">
        <v>108</v>
      </c>
      <c r="G3" s="112">
        <f>2920000+40000</f>
        <v>2960000</v>
      </c>
      <c r="H3" s="113"/>
    </row>
    <row r="4" spans="1:8" ht="12.75" hidden="1" customHeight="1" x14ac:dyDescent="0.25">
      <c r="A4" s="114"/>
      <c r="B4" s="115"/>
      <c r="C4" s="111">
        <v>1</v>
      </c>
      <c r="D4" s="111">
        <v>1</v>
      </c>
      <c r="E4" s="111">
        <v>2</v>
      </c>
      <c r="F4" s="110" t="s">
        <v>108</v>
      </c>
      <c r="G4" s="112">
        <v>215000</v>
      </c>
      <c r="H4" s="116"/>
    </row>
    <row r="5" spans="1:8" ht="12.75" hidden="1" customHeight="1" x14ac:dyDescent="0.25">
      <c r="A5" s="114"/>
      <c r="B5" s="115"/>
      <c r="C5" s="111">
        <v>1</v>
      </c>
      <c r="D5" s="111">
        <v>1</v>
      </c>
      <c r="E5" s="111">
        <v>2</v>
      </c>
      <c r="F5" s="110" t="s">
        <v>109</v>
      </c>
      <c r="G5" s="112">
        <v>461000</v>
      </c>
    </row>
    <row r="6" spans="1:8" ht="12.75" hidden="1" customHeight="1" x14ac:dyDescent="0.25">
      <c r="A6" s="117"/>
      <c r="B6" s="118"/>
      <c r="C6" s="111">
        <v>1</v>
      </c>
      <c r="D6" s="111">
        <v>1</v>
      </c>
      <c r="E6" s="111">
        <v>3</v>
      </c>
      <c r="F6" s="110" t="s">
        <v>108</v>
      </c>
      <c r="G6" s="112">
        <v>195000</v>
      </c>
    </row>
    <row r="7" spans="1:8" ht="12.75" hidden="1" customHeight="1" x14ac:dyDescent="0.25">
      <c r="A7" s="117"/>
      <c r="B7" s="118"/>
      <c r="C7" s="111">
        <v>1</v>
      </c>
      <c r="D7" s="111">
        <v>1</v>
      </c>
      <c r="E7" s="111">
        <v>5</v>
      </c>
      <c r="F7" s="110" t="s">
        <v>108</v>
      </c>
      <c r="G7" s="112">
        <v>40000</v>
      </c>
    </row>
    <row r="8" spans="1:8" ht="12.75" hidden="1" customHeight="1" x14ac:dyDescent="0.25">
      <c r="A8" s="117"/>
      <c r="B8" s="118"/>
      <c r="C8" s="111">
        <v>1</v>
      </c>
      <c r="D8" s="111">
        <v>1</v>
      </c>
      <c r="E8" s="111">
        <v>5</v>
      </c>
      <c r="F8" s="110" t="s">
        <v>110</v>
      </c>
      <c r="G8" s="112">
        <f>115966.77+132902.63</f>
        <v>248869.40000000002</v>
      </c>
    </row>
    <row r="9" spans="1:8" ht="12.75" hidden="1" customHeight="1" x14ac:dyDescent="0.25">
      <c r="A9" s="117"/>
      <c r="B9" s="118"/>
      <c r="C9" s="111">
        <v>1</v>
      </c>
      <c r="D9" s="111">
        <v>2</v>
      </c>
      <c r="E9" s="111">
        <v>2</v>
      </c>
      <c r="F9" s="110" t="s">
        <v>108</v>
      </c>
      <c r="G9" s="112">
        <v>409000</v>
      </c>
    </row>
    <row r="10" spans="1:8" ht="12.75" hidden="1" customHeight="1" x14ac:dyDescent="0.25">
      <c r="A10" s="117"/>
      <c r="B10" s="118"/>
      <c r="C10" s="111">
        <v>1</v>
      </c>
      <c r="D10" s="111">
        <v>2</v>
      </c>
      <c r="E10" s="111">
        <v>2</v>
      </c>
      <c r="F10" s="110" t="s">
        <v>110</v>
      </c>
      <c r="G10" s="112">
        <v>556500</v>
      </c>
    </row>
    <row r="11" spans="1:8" ht="12.75" hidden="1" customHeight="1" x14ac:dyDescent="0.25">
      <c r="A11" s="117"/>
      <c r="B11" s="118"/>
      <c r="C11" s="111">
        <v>1</v>
      </c>
      <c r="D11" s="111">
        <v>2</v>
      </c>
      <c r="E11" s="111">
        <v>2</v>
      </c>
      <c r="F11" s="110" t="s">
        <v>109</v>
      </c>
      <c r="G11" s="112">
        <v>513986.53</v>
      </c>
    </row>
    <row r="12" spans="1:8" ht="12.75" hidden="1" customHeight="1" x14ac:dyDescent="0.25">
      <c r="A12" s="117"/>
      <c r="B12" s="118"/>
      <c r="C12" s="111">
        <v>1</v>
      </c>
      <c r="D12" s="111">
        <v>3</v>
      </c>
      <c r="E12" s="111">
        <v>2</v>
      </c>
      <c r="F12" s="110" t="s">
        <v>108</v>
      </c>
      <c r="G12" s="112">
        <v>94500</v>
      </c>
    </row>
    <row r="13" spans="1:8" ht="12.75" hidden="1" customHeight="1" x14ac:dyDescent="0.25">
      <c r="A13" s="117"/>
      <c r="B13" s="118"/>
      <c r="C13" s="111">
        <v>1</v>
      </c>
      <c r="D13" s="111">
        <v>5</v>
      </c>
      <c r="E13" s="111">
        <v>1</v>
      </c>
      <c r="F13" s="110" t="s">
        <v>108</v>
      </c>
      <c r="G13" s="112">
        <f>193880.28+2836+13825.5+32684.9</f>
        <v>243226.68</v>
      </c>
    </row>
    <row r="14" spans="1:8" ht="12.75" hidden="1" customHeight="1" x14ac:dyDescent="0.25">
      <c r="A14" s="117"/>
      <c r="B14" s="118"/>
      <c r="C14" s="111">
        <v>1</v>
      </c>
      <c r="D14" s="111">
        <v>5</v>
      </c>
      <c r="E14" s="111">
        <v>2</v>
      </c>
      <c r="F14" s="110" t="s">
        <v>108</v>
      </c>
      <c r="G14" s="112">
        <f>204942.92+2840+13845+32731</f>
        <v>254358.92</v>
      </c>
    </row>
    <row r="15" spans="1:8" ht="12.75" hidden="1" customHeight="1" x14ac:dyDescent="0.25">
      <c r="A15" s="117"/>
      <c r="B15" s="118"/>
      <c r="C15" s="111">
        <v>1</v>
      </c>
      <c r="D15" s="111">
        <v>5</v>
      </c>
      <c r="E15" s="111">
        <v>3</v>
      </c>
      <c r="F15" s="110" t="s">
        <v>108</v>
      </c>
      <c r="G15" s="112">
        <f>23547.5+460+1866.5+5155.5</f>
        <v>31029.5</v>
      </c>
    </row>
    <row r="16" spans="1:8" ht="12.75" hidden="1" customHeight="1" x14ac:dyDescent="0.25">
      <c r="A16" s="117"/>
      <c r="B16" s="118"/>
      <c r="C16" s="111">
        <v>2</v>
      </c>
      <c r="D16" s="111">
        <v>2</v>
      </c>
      <c r="E16" s="111">
        <v>1</v>
      </c>
      <c r="F16" s="110" t="s">
        <v>108</v>
      </c>
      <c r="G16" s="119">
        <v>18333.34</v>
      </c>
    </row>
    <row r="17" spans="1:7" ht="12.75" hidden="1" customHeight="1" x14ac:dyDescent="0.25">
      <c r="A17" s="117"/>
      <c r="B17" s="118"/>
      <c r="C17" s="111">
        <v>2</v>
      </c>
      <c r="D17" s="111">
        <v>2</v>
      </c>
      <c r="E17" s="111">
        <v>2</v>
      </c>
      <c r="F17" s="110" t="s">
        <v>108</v>
      </c>
      <c r="G17" s="119">
        <v>1500</v>
      </c>
    </row>
    <row r="18" spans="1:7" ht="12.75" hidden="1" customHeight="1" x14ac:dyDescent="0.25">
      <c r="A18" s="117"/>
      <c r="B18" s="118"/>
      <c r="C18" s="111">
        <v>2</v>
      </c>
      <c r="D18" s="111">
        <v>3</v>
      </c>
      <c r="E18" s="111">
        <v>1</v>
      </c>
      <c r="F18" s="110" t="s">
        <v>108</v>
      </c>
      <c r="G18" s="119">
        <v>16250</v>
      </c>
    </row>
    <row r="19" spans="1:7" ht="12.75" hidden="1" customHeight="1" x14ac:dyDescent="0.25">
      <c r="A19" s="117"/>
      <c r="B19" s="118"/>
      <c r="C19" s="111">
        <v>2</v>
      </c>
      <c r="D19" s="111">
        <v>3</v>
      </c>
      <c r="E19" s="111">
        <v>2</v>
      </c>
      <c r="F19" s="110" t="s">
        <v>108</v>
      </c>
      <c r="G19" s="119">
        <v>20332.2</v>
      </c>
    </row>
    <row r="20" spans="1:7" ht="12.75" hidden="1" customHeight="1" x14ac:dyDescent="0.25">
      <c r="A20" s="117"/>
      <c r="B20" s="118"/>
      <c r="C20" s="111">
        <v>2</v>
      </c>
      <c r="D20" s="111">
        <v>4</v>
      </c>
      <c r="E20" s="111">
        <v>1</v>
      </c>
      <c r="F20" s="110" t="s">
        <v>108</v>
      </c>
      <c r="G20" s="119">
        <v>290000</v>
      </c>
    </row>
    <row r="21" spans="1:7" ht="12.75" hidden="1" customHeight="1" x14ac:dyDescent="0.25">
      <c r="A21" s="117"/>
      <c r="B21" s="118"/>
      <c r="C21" s="111">
        <v>2</v>
      </c>
      <c r="D21" s="111">
        <v>4</v>
      </c>
      <c r="E21" s="111">
        <v>1</v>
      </c>
      <c r="F21" s="110" t="s">
        <v>108</v>
      </c>
      <c r="G21" s="119">
        <v>2147.59</v>
      </c>
    </row>
    <row r="22" spans="1:7" ht="12.75" hidden="1" customHeight="1" x14ac:dyDescent="0.25">
      <c r="A22" s="117"/>
      <c r="B22" s="118"/>
      <c r="C22" s="111">
        <v>2</v>
      </c>
      <c r="D22" s="111">
        <v>4</v>
      </c>
      <c r="E22" s="111">
        <v>4</v>
      </c>
      <c r="F22" s="110" t="s">
        <v>108</v>
      </c>
      <c r="G22" s="119">
        <v>7228</v>
      </c>
    </row>
    <row r="23" spans="1:7" ht="12.75" hidden="1" customHeight="1" x14ac:dyDescent="0.25">
      <c r="A23" s="117"/>
      <c r="B23" s="118"/>
      <c r="C23" s="111">
        <v>2</v>
      </c>
      <c r="D23" s="111">
        <v>8</v>
      </c>
      <c r="E23" s="111">
        <v>6</v>
      </c>
      <c r="F23" s="110" t="s">
        <v>112</v>
      </c>
      <c r="G23" s="119">
        <v>606618.67000000004</v>
      </c>
    </row>
    <row r="24" spans="1:7" ht="12.75" hidden="1" customHeight="1" x14ac:dyDescent="0.25">
      <c r="A24" s="117"/>
      <c r="B24" s="118"/>
      <c r="C24" s="111">
        <v>2</v>
      </c>
      <c r="D24" s="111">
        <v>8</v>
      </c>
      <c r="E24" s="111">
        <v>7</v>
      </c>
      <c r="F24" s="110" t="s">
        <v>112</v>
      </c>
      <c r="G24" s="119">
        <v>5100</v>
      </c>
    </row>
    <row r="25" spans="1:7" ht="12.75" hidden="1" customHeight="1" x14ac:dyDescent="0.25">
      <c r="A25" s="117"/>
      <c r="B25" s="118"/>
      <c r="C25" s="111">
        <v>2</v>
      </c>
      <c r="D25" s="111">
        <v>8</v>
      </c>
      <c r="E25" s="111">
        <v>7</v>
      </c>
      <c r="F25" s="110" t="s">
        <v>111</v>
      </c>
      <c r="G25" s="119">
        <f>12692.95+97500+52500</f>
        <v>162692.95000000001</v>
      </c>
    </row>
    <row r="26" spans="1:7" ht="12.75" hidden="1" customHeight="1" x14ac:dyDescent="0.25">
      <c r="A26" s="117"/>
      <c r="B26" s="118"/>
      <c r="C26" s="111">
        <v>3</v>
      </c>
      <c r="D26" s="111">
        <v>1</v>
      </c>
      <c r="E26" s="111">
        <v>3</v>
      </c>
      <c r="F26" s="110" t="s">
        <v>108</v>
      </c>
      <c r="G26" s="119">
        <f>2814.3+26472+46020</f>
        <v>75306.3</v>
      </c>
    </row>
    <row r="27" spans="1:7" ht="12.75" hidden="1" customHeight="1" x14ac:dyDescent="0.25">
      <c r="A27" s="117"/>
      <c r="B27" s="118"/>
      <c r="C27" s="111">
        <v>3</v>
      </c>
      <c r="D27" s="111">
        <v>3</v>
      </c>
      <c r="E27" s="111">
        <v>1</v>
      </c>
      <c r="F27" s="110" t="s">
        <v>108</v>
      </c>
      <c r="G27" s="119">
        <v>200</v>
      </c>
    </row>
    <row r="28" spans="1:7" ht="12.75" customHeight="1" x14ac:dyDescent="0.25">
      <c r="A28" s="117"/>
      <c r="B28" s="118"/>
      <c r="C28" s="111">
        <v>3</v>
      </c>
      <c r="D28" s="111">
        <v>3</v>
      </c>
      <c r="E28" s="111">
        <v>2</v>
      </c>
      <c r="F28" s="110" t="s">
        <v>108</v>
      </c>
      <c r="G28" s="119">
        <v>470</v>
      </c>
    </row>
    <row r="29" spans="1:7" ht="12.75" hidden="1" customHeight="1" x14ac:dyDescent="0.25">
      <c r="A29" s="117"/>
      <c r="B29" s="118"/>
      <c r="C29" s="111">
        <v>3</v>
      </c>
      <c r="D29" s="111">
        <v>9</v>
      </c>
      <c r="E29" s="111">
        <v>2</v>
      </c>
      <c r="F29" s="110" t="s">
        <v>108</v>
      </c>
      <c r="G29" s="119">
        <v>2046.1</v>
      </c>
    </row>
    <row r="30" spans="1:7" ht="12.75" hidden="1" customHeight="1" x14ac:dyDescent="0.25">
      <c r="A30" s="117"/>
      <c r="B30" s="118"/>
      <c r="C30" s="111">
        <v>3</v>
      </c>
      <c r="D30" s="111">
        <v>9</v>
      </c>
      <c r="E30" s="111">
        <v>2</v>
      </c>
      <c r="F30" s="110" t="s">
        <v>108</v>
      </c>
      <c r="G30" s="119">
        <v>175884.93</v>
      </c>
    </row>
    <row r="31" spans="1:7" ht="12.75" hidden="1" customHeight="1" x14ac:dyDescent="0.25">
      <c r="A31" s="117"/>
      <c r="B31" s="118"/>
      <c r="C31" s="111">
        <v>3</v>
      </c>
      <c r="D31" s="111">
        <v>9</v>
      </c>
      <c r="E31" s="111">
        <v>6</v>
      </c>
      <c r="F31" s="110" t="s">
        <v>108</v>
      </c>
      <c r="G31" s="119">
        <v>3359.96</v>
      </c>
    </row>
    <row r="32" spans="1:7" ht="12.75" hidden="1" customHeight="1" x14ac:dyDescent="0.25">
      <c r="A32" s="117"/>
      <c r="B32" s="118"/>
      <c r="C32" s="111">
        <v>3</v>
      </c>
      <c r="D32" s="111">
        <v>9</v>
      </c>
      <c r="E32" s="111">
        <v>9</v>
      </c>
      <c r="F32" s="110" t="s">
        <v>108</v>
      </c>
      <c r="G32" s="119">
        <v>1343</v>
      </c>
    </row>
    <row r="33" spans="1:7" ht="12.75" hidden="1" customHeight="1" x14ac:dyDescent="0.25">
      <c r="A33" s="117"/>
      <c r="B33" s="118"/>
      <c r="C33" s="111">
        <v>7</v>
      </c>
      <c r="D33" s="111">
        <v>1</v>
      </c>
      <c r="E33" s="111">
        <v>2</v>
      </c>
      <c r="F33" s="110" t="s">
        <v>108</v>
      </c>
      <c r="G33" s="119">
        <v>836286.53</v>
      </c>
    </row>
    <row r="34" spans="1:7" ht="12.75" hidden="1" customHeight="1" thickBot="1" x14ac:dyDescent="0.3">
      <c r="A34" s="117"/>
      <c r="B34" s="118"/>
      <c r="C34" s="111">
        <v>7</v>
      </c>
      <c r="D34" s="111">
        <v>1</v>
      </c>
      <c r="E34" s="111">
        <v>2</v>
      </c>
      <c r="F34" s="110" t="s">
        <v>108</v>
      </c>
      <c r="G34" s="121">
        <v>3353218.3</v>
      </c>
    </row>
    <row r="35" spans="1:7" ht="12.75" hidden="1" customHeight="1" thickBot="1" x14ac:dyDescent="0.3">
      <c r="A35" s="108" t="s">
        <v>108</v>
      </c>
      <c r="B35" s="109" t="s">
        <v>110</v>
      </c>
      <c r="C35" s="111">
        <v>1</v>
      </c>
      <c r="D35" s="111">
        <v>1</v>
      </c>
      <c r="E35" s="111">
        <v>1</v>
      </c>
      <c r="F35" s="110" t="s">
        <v>108</v>
      </c>
      <c r="G35" s="122">
        <v>2981000</v>
      </c>
    </row>
    <row r="36" spans="1:7" ht="12.75" hidden="1" customHeight="1" x14ac:dyDescent="0.25">
      <c r="A36" s="123"/>
      <c r="B36" s="124"/>
      <c r="C36" s="111">
        <v>1</v>
      </c>
      <c r="D36" s="111">
        <v>5</v>
      </c>
      <c r="E36" s="111">
        <v>1</v>
      </c>
      <c r="F36" s="110" t="s">
        <v>108</v>
      </c>
      <c r="G36" s="112">
        <v>207437.79</v>
      </c>
    </row>
    <row r="37" spans="1:7" ht="12.75" hidden="1" customHeight="1" x14ac:dyDescent="0.25">
      <c r="A37" s="123"/>
      <c r="B37" s="124"/>
      <c r="C37" s="111">
        <v>1</v>
      </c>
      <c r="D37" s="111">
        <v>5</v>
      </c>
      <c r="E37" s="111">
        <v>2</v>
      </c>
      <c r="F37" s="110" t="s">
        <v>108</v>
      </c>
      <c r="G37" s="112">
        <v>211651</v>
      </c>
    </row>
    <row r="38" spans="1:7" ht="12.75" hidden="1" customHeight="1" x14ac:dyDescent="0.25">
      <c r="A38" s="117"/>
      <c r="B38" s="118"/>
      <c r="C38" s="111">
        <v>1</v>
      </c>
      <c r="D38" s="111">
        <v>5</v>
      </c>
      <c r="E38" s="111">
        <v>3</v>
      </c>
      <c r="F38" s="110" t="s">
        <v>108</v>
      </c>
      <c r="G38" s="112">
        <v>29278.5</v>
      </c>
    </row>
    <row r="39" spans="1:7" ht="12.75" hidden="1" customHeight="1" x14ac:dyDescent="0.25">
      <c r="A39" s="117"/>
      <c r="B39" s="118"/>
      <c r="C39" s="111">
        <v>2</v>
      </c>
      <c r="D39" s="111">
        <v>1</v>
      </c>
      <c r="E39" s="111">
        <v>3</v>
      </c>
      <c r="F39" s="110" t="s">
        <v>108</v>
      </c>
      <c r="G39" s="119">
        <f>196989.91+798015.16</f>
        <v>995005.07000000007</v>
      </c>
    </row>
    <row r="40" spans="1:7" ht="12.75" hidden="1" customHeight="1" x14ac:dyDescent="0.25">
      <c r="A40" s="117"/>
      <c r="B40" s="118"/>
      <c r="C40" s="111">
        <v>2</v>
      </c>
      <c r="D40" s="111">
        <v>1</v>
      </c>
      <c r="E40" s="111">
        <v>4</v>
      </c>
      <c r="F40" s="110" t="s">
        <v>108</v>
      </c>
      <c r="G40" s="119">
        <f>2520+1510</f>
        <v>4030</v>
      </c>
    </row>
    <row r="41" spans="1:7" ht="12.75" hidden="1" customHeight="1" x14ac:dyDescent="0.25">
      <c r="A41" s="117"/>
      <c r="B41" s="118"/>
      <c r="C41" s="111">
        <v>2</v>
      </c>
      <c r="D41" s="111">
        <v>1</v>
      </c>
      <c r="E41" s="111">
        <v>5</v>
      </c>
      <c r="F41" s="110" t="s">
        <v>108</v>
      </c>
      <c r="G41" s="119">
        <v>4933.5</v>
      </c>
    </row>
    <row r="42" spans="1:7" ht="12.75" hidden="1" customHeight="1" x14ac:dyDescent="0.25">
      <c r="A42" s="117"/>
      <c r="B42" s="118"/>
      <c r="C42" s="111">
        <v>2</v>
      </c>
      <c r="D42" s="111">
        <v>1</v>
      </c>
      <c r="E42" s="111">
        <v>6</v>
      </c>
      <c r="F42" s="110" t="s">
        <v>108</v>
      </c>
      <c r="G42" s="119">
        <v>299973.93</v>
      </c>
    </row>
    <row r="43" spans="1:7" ht="12.75" hidden="1" customHeight="1" x14ac:dyDescent="0.25">
      <c r="A43" s="117"/>
      <c r="B43" s="118"/>
      <c r="C43" s="111">
        <v>2</v>
      </c>
      <c r="D43" s="111">
        <v>1</v>
      </c>
      <c r="E43" s="111">
        <v>7</v>
      </c>
      <c r="F43" s="110" t="s">
        <v>108</v>
      </c>
      <c r="G43" s="112">
        <v>4869</v>
      </c>
    </row>
    <row r="44" spans="1:7" ht="12.75" hidden="1" customHeight="1" x14ac:dyDescent="0.25">
      <c r="A44" s="117"/>
      <c r="B44" s="118"/>
      <c r="C44" s="111">
        <v>2</v>
      </c>
      <c r="D44" s="111">
        <v>1</v>
      </c>
      <c r="E44" s="111">
        <v>8</v>
      </c>
      <c r="F44" s="110" t="s">
        <v>108</v>
      </c>
      <c r="G44" s="119">
        <v>2856</v>
      </c>
    </row>
    <row r="45" spans="1:7" ht="12.75" hidden="1" customHeight="1" x14ac:dyDescent="0.25">
      <c r="A45" s="117"/>
      <c r="B45" s="118"/>
      <c r="C45" s="111">
        <v>2</v>
      </c>
      <c r="D45" s="111">
        <v>2</v>
      </c>
      <c r="E45" s="111">
        <v>2</v>
      </c>
      <c r="F45" s="110" t="s">
        <v>108</v>
      </c>
      <c r="G45" s="119">
        <v>3573.22</v>
      </c>
    </row>
    <row r="46" spans="1:7" ht="12.75" hidden="1" customHeight="1" x14ac:dyDescent="0.25">
      <c r="A46" s="117"/>
      <c r="B46" s="118"/>
      <c r="C46" s="111">
        <v>2</v>
      </c>
      <c r="D46" s="111">
        <v>2</v>
      </c>
      <c r="E46" s="111">
        <v>2</v>
      </c>
      <c r="F46" s="110" t="s">
        <v>108</v>
      </c>
      <c r="G46" s="119">
        <f>33917.33+18000</f>
        <v>51917.33</v>
      </c>
    </row>
    <row r="47" spans="1:7" ht="12.75" hidden="1" customHeight="1" x14ac:dyDescent="0.25">
      <c r="A47" s="117"/>
      <c r="B47" s="118"/>
      <c r="C47" s="111">
        <v>2</v>
      </c>
      <c r="D47" s="111">
        <v>4</v>
      </c>
      <c r="E47" s="111">
        <v>1</v>
      </c>
      <c r="F47" s="110" t="s">
        <v>108</v>
      </c>
      <c r="G47" s="119">
        <v>4935</v>
      </c>
    </row>
    <row r="48" spans="1:7" ht="12.75" hidden="1" customHeight="1" x14ac:dyDescent="0.25">
      <c r="A48" s="117"/>
      <c r="B48" s="118"/>
      <c r="C48" s="111">
        <v>2</v>
      </c>
      <c r="D48" s="111">
        <v>4</v>
      </c>
      <c r="E48" s="111">
        <v>4</v>
      </c>
      <c r="F48" s="110" t="s">
        <v>108</v>
      </c>
      <c r="G48" s="119">
        <v>5435</v>
      </c>
    </row>
    <row r="49" spans="1:7" ht="12.75" hidden="1" customHeight="1" x14ac:dyDescent="0.25">
      <c r="A49" s="117"/>
      <c r="B49" s="118"/>
      <c r="C49" s="111">
        <v>2</v>
      </c>
      <c r="D49" s="111">
        <v>6</v>
      </c>
      <c r="E49" s="111">
        <v>3</v>
      </c>
      <c r="F49" s="110" t="s">
        <v>108</v>
      </c>
      <c r="G49" s="119">
        <v>5106.3999999999996</v>
      </c>
    </row>
    <row r="50" spans="1:7" ht="12.75" hidden="1" customHeight="1" x14ac:dyDescent="0.25">
      <c r="A50" s="117"/>
      <c r="B50" s="118"/>
      <c r="C50" s="111">
        <v>2</v>
      </c>
      <c r="D50" s="111">
        <v>7</v>
      </c>
      <c r="E50" s="111">
        <v>1</v>
      </c>
      <c r="F50" s="110" t="s">
        <v>112</v>
      </c>
      <c r="G50" s="119">
        <v>46610</v>
      </c>
    </row>
    <row r="51" spans="1:7" ht="12.75" hidden="1" customHeight="1" x14ac:dyDescent="0.25">
      <c r="A51" s="117"/>
      <c r="B51" s="118"/>
      <c r="C51" s="111">
        <v>2</v>
      </c>
      <c r="D51" s="111">
        <v>7</v>
      </c>
      <c r="E51" s="111">
        <v>2</v>
      </c>
      <c r="F51" s="110" t="s">
        <v>108</v>
      </c>
      <c r="G51" s="119">
        <f>300+705</f>
        <v>1005</v>
      </c>
    </row>
    <row r="52" spans="1:7" ht="12.75" hidden="1" customHeight="1" x14ac:dyDescent="0.25">
      <c r="A52" s="117"/>
      <c r="B52" s="118"/>
      <c r="C52" s="111">
        <v>2</v>
      </c>
      <c r="D52" s="111">
        <v>7</v>
      </c>
      <c r="E52" s="111">
        <v>2</v>
      </c>
      <c r="F52" s="110" t="s">
        <v>108</v>
      </c>
      <c r="G52" s="119">
        <v>143370</v>
      </c>
    </row>
    <row r="53" spans="1:7" ht="12.75" hidden="1" customHeight="1" x14ac:dyDescent="0.25">
      <c r="A53" s="117"/>
      <c r="B53" s="118"/>
      <c r="C53" s="111">
        <v>2</v>
      </c>
      <c r="D53" s="111">
        <v>7</v>
      </c>
      <c r="E53" s="111">
        <v>2</v>
      </c>
      <c r="F53" s="110" t="s">
        <v>111</v>
      </c>
      <c r="G53" s="119">
        <f>11807.6+67536.7+24704.89+14246.39+37104.85+7720.01+13800</f>
        <v>176920.44</v>
      </c>
    </row>
    <row r="54" spans="1:7" ht="12.75" hidden="1" customHeight="1" x14ac:dyDescent="0.25">
      <c r="A54" s="117"/>
      <c r="B54" s="118"/>
      <c r="C54" s="111">
        <v>2</v>
      </c>
      <c r="D54" s="111">
        <v>7</v>
      </c>
      <c r="E54" s="111">
        <v>2</v>
      </c>
      <c r="F54" s="110" t="s">
        <v>111</v>
      </c>
      <c r="G54" s="119">
        <v>21038.35</v>
      </c>
    </row>
    <row r="55" spans="1:7" ht="12.75" hidden="1" customHeight="1" x14ac:dyDescent="0.25">
      <c r="A55" s="117"/>
      <c r="B55" s="118"/>
      <c r="C55" s="111">
        <v>2</v>
      </c>
      <c r="D55" s="111">
        <v>8</v>
      </c>
      <c r="E55" s="111">
        <v>2</v>
      </c>
      <c r="F55" s="110" t="s">
        <v>108</v>
      </c>
      <c r="G55" s="119">
        <f>362.78+688.82</f>
        <v>1051.5999999999999</v>
      </c>
    </row>
    <row r="56" spans="1:7" ht="12.75" hidden="1" customHeight="1" x14ac:dyDescent="0.25">
      <c r="A56" s="117"/>
      <c r="B56" s="118"/>
      <c r="C56" s="111">
        <v>2</v>
      </c>
      <c r="D56" s="111">
        <v>8</v>
      </c>
      <c r="E56" s="111">
        <v>5</v>
      </c>
      <c r="F56" s="110" t="s">
        <v>113</v>
      </c>
      <c r="G56" s="119">
        <v>2110.02</v>
      </c>
    </row>
    <row r="57" spans="1:7" ht="12.75" hidden="1" customHeight="1" x14ac:dyDescent="0.25">
      <c r="A57" s="117"/>
      <c r="B57" s="118"/>
      <c r="C57" s="111">
        <v>2</v>
      </c>
      <c r="D57" s="111">
        <v>8</v>
      </c>
      <c r="E57" s="111">
        <v>6</v>
      </c>
      <c r="F57" s="110" t="s">
        <v>108</v>
      </c>
      <c r="G57" s="119">
        <f>68833.32+60101.35+22162.7</f>
        <v>151097.37000000002</v>
      </c>
    </row>
    <row r="58" spans="1:7" ht="12.75" hidden="1" customHeight="1" x14ac:dyDescent="0.25">
      <c r="A58" s="117"/>
      <c r="B58" s="118"/>
      <c r="C58" s="111">
        <v>2</v>
      </c>
      <c r="D58" s="111">
        <v>8</v>
      </c>
      <c r="E58" s="111">
        <v>7</v>
      </c>
      <c r="F58" s="110" t="s">
        <v>112</v>
      </c>
      <c r="G58" s="119">
        <f>118000+118000+2283.05</f>
        <v>238283.05</v>
      </c>
    </row>
    <row r="59" spans="1:7" ht="12.75" hidden="1" customHeight="1" x14ac:dyDescent="0.25">
      <c r="A59" s="117"/>
      <c r="B59" s="118"/>
      <c r="C59" s="111">
        <v>2</v>
      </c>
      <c r="D59" s="111">
        <v>8</v>
      </c>
      <c r="E59" s="111">
        <v>7</v>
      </c>
      <c r="F59" s="110" t="s">
        <v>111</v>
      </c>
      <c r="G59" s="119">
        <f>11000+12000+20650</f>
        <v>43650</v>
      </c>
    </row>
    <row r="60" spans="1:7" ht="12.75" hidden="1" customHeight="1" x14ac:dyDescent="0.25">
      <c r="A60" s="117"/>
      <c r="B60" s="118"/>
      <c r="C60" s="111">
        <v>2</v>
      </c>
      <c r="D60" s="111">
        <v>8</v>
      </c>
      <c r="E60" s="111">
        <v>8</v>
      </c>
      <c r="F60" s="110" t="s">
        <v>108</v>
      </c>
      <c r="G60" s="119">
        <v>10610.9</v>
      </c>
    </row>
    <row r="61" spans="1:7" ht="12.75" hidden="1" customHeight="1" x14ac:dyDescent="0.25">
      <c r="A61" s="117"/>
      <c r="B61" s="118"/>
      <c r="C61" s="111">
        <v>3</v>
      </c>
      <c r="D61" s="111">
        <v>1</v>
      </c>
      <c r="E61" s="111">
        <v>1</v>
      </c>
      <c r="F61" s="110" t="s">
        <v>108</v>
      </c>
      <c r="G61" s="119">
        <f>2990+9900</f>
        <v>12890</v>
      </c>
    </row>
    <row r="62" spans="1:7" ht="12.75" hidden="1" customHeight="1" x14ac:dyDescent="0.25">
      <c r="A62" s="117"/>
      <c r="B62" s="118"/>
      <c r="C62" s="111">
        <v>3</v>
      </c>
      <c r="D62" s="111">
        <v>1</v>
      </c>
      <c r="E62" s="111">
        <v>3</v>
      </c>
      <c r="F62" s="110" t="s">
        <v>108</v>
      </c>
      <c r="G62" s="119">
        <f>61776+55115</f>
        <v>116891</v>
      </c>
    </row>
    <row r="63" spans="1:7" ht="12.75" hidden="1" customHeight="1" x14ac:dyDescent="0.25">
      <c r="A63" s="117"/>
      <c r="B63" s="118"/>
      <c r="C63" s="111">
        <v>3</v>
      </c>
      <c r="D63" s="111">
        <v>1</v>
      </c>
      <c r="E63" s="111">
        <v>4</v>
      </c>
      <c r="F63" s="110" t="s">
        <v>108</v>
      </c>
      <c r="G63" s="119">
        <v>50</v>
      </c>
    </row>
    <row r="64" spans="1:7" ht="12.75" customHeight="1" x14ac:dyDescent="0.25">
      <c r="A64" s="117"/>
      <c r="B64" s="118"/>
      <c r="C64" s="111">
        <v>3</v>
      </c>
      <c r="D64" s="111">
        <v>3</v>
      </c>
      <c r="E64" s="111">
        <v>2</v>
      </c>
      <c r="F64" s="110" t="s">
        <v>108</v>
      </c>
      <c r="G64" s="119">
        <v>1416</v>
      </c>
    </row>
    <row r="65" spans="1:7" ht="12.75" hidden="1" customHeight="1" x14ac:dyDescent="0.25">
      <c r="A65" s="117"/>
      <c r="B65" s="118"/>
      <c r="C65" s="111">
        <v>3</v>
      </c>
      <c r="D65" s="111">
        <v>3</v>
      </c>
      <c r="E65" s="111">
        <v>4</v>
      </c>
      <c r="F65" s="110" t="s">
        <v>108</v>
      </c>
      <c r="G65" s="119">
        <v>125</v>
      </c>
    </row>
    <row r="66" spans="1:7" ht="12.75" hidden="1" customHeight="1" x14ac:dyDescent="0.25">
      <c r="A66" s="117"/>
      <c r="B66" s="118"/>
      <c r="C66" s="111">
        <v>3</v>
      </c>
      <c r="D66" s="111">
        <v>5</v>
      </c>
      <c r="E66" s="111">
        <v>5</v>
      </c>
      <c r="F66" s="110" t="s">
        <v>108</v>
      </c>
      <c r="G66" s="119">
        <f>1475+325</f>
        <v>1800</v>
      </c>
    </row>
    <row r="67" spans="1:7" ht="12.75" hidden="1" customHeight="1" x14ac:dyDescent="0.25">
      <c r="A67" s="117"/>
      <c r="B67" s="118"/>
      <c r="C67" s="111">
        <v>3</v>
      </c>
      <c r="D67" s="111">
        <v>6</v>
      </c>
      <c r="E67" s="111">
        <v>3</v>
      </c>
      <c r="F67" s="110" t="s">
        <v>113</v>
      </c>
      <c r="G67" s="119">
        <v>3330.98</v>
      </c>
    </row>
    <row r="68" spans="1:7" ht="12.75" hidden="1" customHeight="1" x14ac:dyDescent="0.25">
      <c r="A68" s="117"/>
      <c r="B68" s="118"/>
      <c r="C68" s="111">
        <v>3</v>
      </c>
      <c r="D68" s="111">
        <v>6</v>
      </c>
      <c r="E68" s="111">
        <v>3</v>
      </c>
      <c r="F68" s="110" t="s">
        <v>111</v>
      </c>
      <c r="G68" s="119">
        <v>20500</v>
      </c>
    </row>
    <row r="69" spans="1:7" ht="12.75" hidden="1" customHeight="1" x14ac:dyDescent="0.25">
      <c r="A69" s="117"/>
      <c r="B69" s="118"/>
      <c r="C69" s="111">
        <v>3</v>
      </c>
      <c r="D69" s="111">
        <v>7</v>
      </c>
      <c r="E69" s="111">
        <v>1</v>
      </c>
      <c r="F69" s="110" t="s">
        <v>108</v>
      </c>
      <c r="G69" s="119">
        <f>3400.4+3397.5</f>
        <v>6797.9</v>
      </c>
    </row>
    <row r="70" spans="1:7" ht="12.75" hidden="1" customHeight="1" x14ac:dyDescent="0.25">
      <c r="A70" s="117"/>
      <c r="B70" s="118"/>
      <c r="C70" s="111">
        <v>3</v>
      </c>
      <c r="D70" s="111">
        <v>7</v>
      </c>
      <c r="E70" s="111">
        <v>1</v>
      </c>
      <c r="F70" s="110" t="s">
        <v>110</v>
      </c>
      <c r="G70" s="119">
        <v>600</v>
      </c>
    </row>
    <row r="71" spans="1:7" ht="12.75" hidden="1" customHeight="1" x14ac:dyDescent="0.25">
      <c r="A71" s="117"/>
      <c r="B71" s="118"/>
      <c r="C71" s="111">
        <v>3</v>
      </c>
      <c r="D71" s="111">
        <v>7</v>
      </c>
      <c r="E71" s="111">
        <v>1</v>
      </c>
      <c r="F71" s="110" t="s">
        <v>109</v>
      </c>
      <c r="G71" s="119">
        <v>680</v>
      </c>
    </row>
    <row r="72" spans="1:7" ht="12.75" hidden="1" customHeight="1" x14ac:dyDescent="0.25">
      <c r="A72" s="117"/>
      <c r="B72" s="118"/>
      <c r="C72" s="111">
        <v>3</v>
      </c>
      <c r="D72" s="111">
        <v>7</v>
      </c>
      <c r="E72" s="111">
        <v>1</v>
      </c>
      <c r="F72" s="110" t="s">
        <v>111</v>
      </c>
      <c r="G72" s="119">
        <v>250</v>
      </c>
    </row>
    <row r="73" spans="1:7" ht="12.75" hidden="1" customHeight="1" x14ac:dyDescent="0.25">
      <c r="A73" s="117"/>
      <c r="B73" s="118"/>
      <c r="C73" s="111">
        <v>3</v>
      </c>
      <c r="D73" s="111">
        <v>9</v>
      </c>
      <c r="E73" s="111">
        <v>1</v>
      </c>
      <c r="F73" s="110" t="s">
        <v>108</v>
      </c>
      <c r="G73" s="119">
        <v>140</v>
      </c>
    </row>
    <row r="74" spans="1:7" ht="12.75" hidden="1" customHeight="1" x14ac:dyDescent="0.25">
      <c r="A74" s="117"/>
      <c r="B74" s="118"/>
      <c r="C74" s="111">
        <v>3</v>
      </c>
      <c r="D74" s="111">
        <v>9</v>
      </c>
      <c r="E74" s="111">
        <v>2</v>
      </c>
      <c r="F74" s="110" t="s">
        <v>108</v>
      </c>
      <c r="G74" s="119">
        <v>519</v>
      </c>
    </row>
    <row r="75" spans="1:7" ht="12.75" hidden="1" customHeight="1" x14ac:dyDescent="0.25">
      <c r="A75" s="117"/>
      <c r="B75" s="118"/>
      <c r="C75" s="111">
        <v>3</v>
      </c>
      <c r="D75" s="111">
        <v>9</v>
      </c>
      <c r="E75" s="111">
        <v>2</v>
      </c>
      <c r="F75" s="110" t="s">
        <v>108</v>
      </c>
      <c r="G75" s="119">
        <v>250000</v>
      </c>
    </row>
    <row r="76" spans="1:7" ht="12.75" hidden="1" customHeight="1" x14ac:dyDescent="0.25">
      <c r="A76" s="117"/>
      <c r="B76" s="118"/>
      <c r="C76" s="111">
        <v>3</v>
      </c>
      <c r="D76" s="111">
        <v>9</v>
      </c>
      <c r="E76" s="111">
        <v>5</v>
      </c>
      <c r="F76" s="110" t="s">
        <v>108</v>
      </c>
      <c r="G76" s="119">
        <v>88</v>
      </c>
    </row>
    <row r="77" spans="1:7" ht="12.75" hidden="1" customHeight="1" x14ac:dyDescent="0.25">
      <c r="A77" s="117"/>
      <c r="B77" s="118"/>
      <c r="C77" s="111">
        <v>3</v>
      </c>
      <c r="D77" s="111">
        <v>9</v>
      </c>
      <c r="E77" s="111">
        <v>6</v>
      </c>
      <c r="F77" s="110" t="s">
        <v>108</v>
      </c>
      <c r="G77" s="119">
        <f>77830.48+200</f>
        <v>78030.48</v>
      </c>
    </row>
    <row r="78" spans="1:7" ht="12.75" hidden="1" customHeight="1" x14ac:dyDescent="0.25">
      <c r="A78" s="117"/>
      <c r="B78" s="118"/>
      <c r="C78" s="111">
        <v>3</v>
      </c>
      <c r="D78" s="111">
        <v>9</v>
      </c>
      <c r="E78" s="111">
        <v>9</v>
      </c>
      <c r="F78" s="110" t="s">
        <v>108</v>
      </c>
      <c r="G78" s="119">
        <f>1312+5060</f>
        <v>6372</v>
      </c>
    </row>
    <row r="79" spans="1:7" ht="12.75" hidden="1" customHeight="1" thickBot="1" x14ac:dyDescent="0.3">
      <c r="A79" s="117"/>
      <c r="B79" s="118"/>
      <c r="C79" s="111">
        <v>6</v>
      </c>
      <c r="D79" s="111">
        <v>1</v>
      </c>
      <c r="E79" s="111">
        <v>3</v>
      </c>
      <c r="F79" s="110" t="s">
        <v>108</v>
      </c>
      <c r="G79" s="121">
        <v>507500</v>
      </c>
    </row>
    <row r="80" spans="1:7" ht="12" hidden="1" customHeight="1" thickBot="1" x14ac:dyDescent="0.3">
      <c r="A80" s="108" t="s">
        <v>114</v>
      </c>
      <c r="B80" s="109" t="s">
        <v>108</v>
      </c>
      <c r="C80" s="111">
        <v>1</v>
      </c>
      <c r="D80" s="111">
        <v>1</v>
      </c>
      <c r="E80" s="111">
        <v>1</v>
      </c>
      <c r="F80" s="110" t="s">
        <v>108</v>
      </c>
      <c r="G80" s="122">
        <v>460000</v>
      </c>
    </row>
    <row r="81" spans="1:8" ht="14.25" hidden="1" customHeight="1" x14ac:dyDescent="0.25">
      <c r="A81" s="117"/>
      <c r="B81" s="118"/>
      <c r="C81" s="111">
        <v>1</v>
      </c>
      <c r="D81" s="111">
        <v>5</v>
      </c>
      <c r="E81" s="111">
        <v>1</v>
      </c>
      <c r="F81" s="125" t="s">
        <v>108</v>
      </c>
      <c r="G81" s="112">
        <v>32136.13</v>
      </c>
    </row>
    <row r="82" spans="1:8" ht="14.25" hidden="1" customHeight="1" x14ac:dyDescent="0.25">
      <c r="A82" s="117"/>
      <c r="B82" s="118"/>
      <c r="C82" s="111">
        <v>1</v>
      </c>
      <c r="D82" s="111">
        <v>5</v>
      </c>
      <c r="E82" s="111">
        <v>2</v>
      </c>
      <c r="F82" s="125" t="s">
        <v>108</v>
      </c>
      <c r="G82" s="112">
        <v>32660</v>
      </c>
    </row>
    <row r="83" spans="1:8" ht="14.25" hidden="1" customHeight="1" x14ac:dyDescent="0.25">
      <c r="A83" s="117"/>
      <c r="B83" s="118"/>
      <c r="C83" s="111">
        <v>1</v>
      </c>
      <c r="D83" s="111">
        <v>5</v>
      </c>
      <c r="E83" s="111">
        <v>3</v>
      </c>
      <c r="F83" s="125" t="s">
        <v>108</v>
      </c>
      <c r="G83" s="112">
        <v>4188.5</v>
      </c>
    </row>
    <row r="84" spans="1:8" ht="14.25" hidden="1" customHeight="1" thickBot="1" x14ac:dyDescent="0.3">
      <c r="A84" s="117"/>
      <c r="B84" s="118"/>
      <c r="C84" s="111">
        <v>2</v>
      </c>
      <c r="D84" s="111">
        <v>2</v>
      </c>
      <c r="E84" s="111">
        <v>2</v>
      </c>
      <c r="F84" s="125" t="s">
        <v>108</v>
      </c>
      <c r="G84" s="121">
        <v>133450</v>
      </c>
    </row>
    <row r="85" spans="1:8" ht="12.75" hidden="1" customHeight="1" thickBot="1" x14ac:dyDescent="0.3">
      <c r="A85" s="108" t="s">
        <v>115</v>
      </c>
      <c r="B85" s="109" t="s">
        <v>108</v>
      </c>
      <c r="C85" s="127">
        <v>1</v>
      </c>
      <c r="D85" s="127">
        <v>1</v>
      </c>
      <c r="E85" s="127">
        <v>1</v>
      </c>
      <c r="F85" s="126" t="s">
        <v>108</v>
      </c>
      <c r="G85" s="122">
        <v>1675000</v>
      </c>
      <c r="H85" s="82" t="s">
        <v>116</v>
      </c>
    </row>
    <row r="86" spans="1:8" ht="12.75" hidden="1" customHeight="1" x14ac:dyDescent="0.25">
      <c r="A86" s="117"/>
      <c r="B86" s="118"/>
      <c r="C86" s="111">
        <v>1</v>
      </c>
      <c r="D86" s="111">
        <v>5</v>
      </c>
      <c r="E86" s="111">
        <v>1</v>
      </c>
      <c r="F86" s="110" t="s">
        <v>108</v>
      </c>
      <c r="G86" s="112">
        <v>112484.26</v>
      </c>
    </row>
    <row r="87" spans="1:8" ht="12.75" hidden="1" customHeight="1" x14ac:dyDescent="0.25">
      <c r="A87" s="117"/>
      <c r="B87" s="118"/>
      <c r="C87" s="111">
        <v>1</v>
      </c>
      <c r="D87" s="111">
        <v>5</v>
      </c>
      <c r="E87" s="111">
        <v>2</v>
      </c>
      <c r="F87" s="110" t="s">
        <v>108</v>
      </c>
      <c r="G87" s="112">
        <v>118925</v>
      </c>
    </row>
    <row r="88" spans="1:8" ht="12.75" hidden="1" customHeight="1" x14ac:dyDescent="0.25">
      <c r="A88" s="117"/>
      <c r="B88" s="118"/>
      <c r="C88" s="111">
        <v>1</v>
      </c>
      <c r="D88" s="111">
        <v>5</v>
      </c>
      <c r="E88" s="111">
        <v>3</v>
      </c>
      <c r="F88" s="110" t="s">
        <v>108</v>
      </c>
      <c r="G88" s="112">
        <v>15715</v>
      </c>
    </row>
    <row r="89" spans="1:8" ht="12.75" hidden="1" customHeight="1" x14ac:dyDescent="0.25">
      <c r="A89" s="117"/>
      <c r="B89" s="118"/>
      <c r="C89" s="111">
        <v>2</v>
      </c>
      <c r="D89" s="111">
        <v>2</v>
      </c>
      <c r="E89" s="111">
        <v>2</v>
      </c>
      <c r="F89" s="110" t="s">
        <v>108</v>
      </c>
      <c r="G89" s="112">
        <v>7753.8</v>
      </c>
    </row>
    <row r="90" spans="1:8" ht="12.75" hidden="1" customHeight="1" x14ac:dyDescent="0.25">
      <c r="A90" s="117"/>
      <c r="B90" s="118"/>
      <c r="C90" s="111">
        <v>2</v>
      </c>
      <c r="D90" s="111">
        <v>2</v>
      </c>
      <c r="E90" s="111">
        <v>2</v>
      </c>
      <c r="F90" s="110" t="s">
        <v>108</v>
      </c>
      <c r="G90" s="112">
        <v>93289.97</v>
      </c>
    </row>
    <row r="91" spans="1:8" ht="12.75" hidden="1" customHeight="1" x14ac:dyDescent="0.25">
      <c r="A91" s="117"/>
      <c r="B91" s="118"/>
      <c r="C91" s="111">
        <v>2</v>
      </c>
      <c r="D91" s="111">
        <v>8</v>
      </c>
      <c r="E91" s="111">
        <v>6</v>
      </c>
      <c r="F91" s="110" t="s">
        <v>108</v>
      </c>
      <c r="G91" s="112">
        <f>1664+45036.68</f>
        <v>46700.68</v>
      </c>
    </row>
    <row r="92" spans="1:8" ht="12.75" hidden="1" customHeight="1" x14ac:dyDescent="0.25">
      <c r="A92" s="117"/>
      <c r="B92" s="118"/>
      <c r="C92" s="111">
        <v>2</v>
      </c>
      <c r="D92" s="111">
        <v>8</v>
      </c>
      <c r="E92" s="111">
        <v>7</v>
      </c>
      <c r="F92" s="110" t="s">
        <v>111</v>
      </c>
      <c r="G92" s="112">
        <v>35400</v>
      </c>
    </row>
    <row r="93" spans="1:8" ht="12.75" hidden="1" customHeight="1" x14ac:dyDescent="0.25">
      <c r="A93" s="117"/>
      <c r="B93" s="118"/>
      <c r="C93" s="111">
        <v>3</v>
      </c>
      <c r="D93" s="111">
        <v>2</v>
      </c>
      <c r="E93" s="111">
        <v>2</v>
      </c>
      <c r="F93" s="110" t="s">
        <v>108</v>
      </c>
      <c r="G93" s="112">
        <v>10400</v>
      </c>
    </row>
    <row r="94" spans="1:8" ht="12.75" hidden="1" customHeight="1" x14ac:dyDescent="0.25">
      <c r="A94" s="117"/>
      <c r="B94" s="118"/>
      <c r="C94" s="111">
        <v>3</v>
      </c>
      <c r="D94" s="111">
        <v>3</v>
      </c>
      <c r="E94" s="111">
        <v>1</v>
      </c>
      <c r="F94" s="110" t="s">
        <v>108</v>
      </c>
      <c r="G94" s="112">
        <v>390</v>
      </c>
    </row>
    <row r="95" spans="1:8" ht="12.75" customHeight="1" x14ac:dyDescent="0.25">
      <c r="A95" s="117"/>
      <c r="B95" s="118"/>
      <c r="C95" s="111">
        <v>3</v>
      </c>
      <c r="D95" s="111">
        <v>3</v>
      </c>
      <c r="E95" s="111">
        <v>2</v>
      </c>
      <c r="F95" s="110" t="s">
        <v>108</v>
      </c>
      <c r="G95" s="119">
        <v>2713</v>
      </c>
    </row>
    <row r="96" spans="1:8" ht="12.75" hidden="1" customHeight="1" thickBot="1" x14ac:dyDescent="0.3">
      <c r="A96" s="117"/>
      <c r="B96" s="118"/>
      <c r="C96" s="111">
        <v>3</v>
      </c>
      <c r="D96" s="111">
        <v>9</v>
      </c>
      <c r="E96" s="111">
        <v>9</v>
      </c>
      <c r="F96" s="110" t="s">
        <v>108</v>
      </c>
      <c r="G96" s="121">
        <v>199.5</v>
      </c>
    </row>
    <row r="97" spans="1:7" ht="14.25" hidden="1" customHeight="1" thickBot="1" x14ac:dyDescent="0.3">
      <c r="A97" s="108" t="s">
        <v>115</v>
      </c>
      <c r="B97" s="109" t="s">
        <v>112</v>
      </c>
      <c r="C97" s="127">
        <v>1</v>
      </c>
      <c r="D97" s="127">
        <v>1</v>
      </c>
      <c r="E97" s="127">
        <v>1</v>
      </c>
      <c r="F97" s="126" t="s">
        <v>108</v>
      </c>
      <c r="G97" s="122">
        <v>230000</v>
      </c>
    </row>
    <row r="98" spans="1:7" ht="15" hidden="1" customHeight="1" x14ac:dyDescent="0.25">
      <c r="A98" s="117"/>
      <c r="B98" s="118"/>
      <c r="C98" s="111">
        <v>1</v>
      </c>
      <c r="D98" s="111">
        <v>5</v>
      </c>
      <c r="E98" s="111">
        <v>1</v>
      </c>
      <c r="F98" s="110" t="s">
        <v>108</v>
      </c>
      <c r="G98" s="112">
        <v>15829.13</v>
      </c>
    </row>
    <row r="99" spans="1:7" ht="15.75" hidden="1" customHeight="1" x14ac:dyDescent="0.25">
      <c r="A99" s="117"/>
      <c r="B99" s="118"/>
      <c r="C99" s="111">
        <v>1</v>
      </c>
      <c r="D99" s="111">
        <v>5</v>
      </c>
      <c r="E99" s="111">
        <v>2</v>
      </c>
      <c r="F99" s="110" t="s">
        <v>108</v>
      </c>
      <c r="G99" s="112">
        <v>16330</v>
      </c>
    </row>
    <row r="100" spans="1:7" ht="14.25" hidden="1" customHeight="1" x14ac:dyDescent="0.25">
      <c r="A100" s="117"/>
      <c r="B100" s="118"/>
      <c r="C100" s="111">
        <v>1</v>
      </c>
      <c r="D100" s="111">
        <v>5</v>
      </c>
      <c r="E100" s="111">
        <v>3</v>
      </c>
      <c r="F100" s="110" t="s">
        <v>108</v>
      </c>
      <c r="G100" s="112">
        <v>1605.5</v>
      </c>
    </row>
    <row r="101" spans="1:7" ht="12.75" hidden="1" customHeight="1" x14ac:dyDescent="0.25">
      <c r="A101" s="117"/>
      <c r="B101" s="118"/>
      <c r="C101" s="111">
        <v>2</v>
      </c>
      <c r="D101" s="111">
        <v>1</v>
      </c>
      <c r="E101" s="111">
        <v>6</v>
      </c>
      <c r="F101" s="110" t="s">
        <v>108</v>
      </c>
      <c r="G101" s="112">
        <v>57178.58</v>
      </c>
    </row>
    <row r="102" spans="1:7" ht="14.25" hidden="1" customHeight="1" thickBot="1" x14ac:dyDescent="0.3">
      <c r="A102" s="117"/>
      <c r="B102" s="118"/>
      <c r="C102" s="111">
        <v>2</v>
      </c>
      <c r="D102" s="111">
        <v>2</v>
      </c>
      <c r="E102" s="111">
        <v>2</v>
      </c>
      <c r="F102" s="110" t="s">
        <v>108</v>
      </c>
      <c r="G102" s="121">
        <f>135000+300000</f>
        <v>435000</v>
      </c>
    </row>
    <row r="103" spans="1:7" ht="12.75" hidden="1" customHeight="1" thickBot="1" x14ac:dyDescent="0.3">
      <c r="A103" s="108" t="s">
        <v>115</v>
      </c>
      <c r="B103" s="109" t="s">
        <v>113</v>
      </c>
      <c r="C103" s="127">
        <v>1</v>
      </c>
      <c r="D103" s="127">
        <v>1</v>
      </c>
      <c r="E103" s="127">
        <v>1</v>
      </c>
      <c r="F103" s="126" t="s">
        <v>108</v>
      </c>
      <c r="G103" s="128">
        <v>765000</v>
      </c>
    </row>
    <row r="104" spans="1:7" ht="12.75" hidden="1" customHeight="1" x14ac:dyDescent="0.25">
      <c r="A104" s="117"/>
      <c r="B104" s="118"/>
      <c r="C104" s="111">
        <v>1</v>
      </c>
      <c r="D104" s="111">
        <v>5</v>
      </c>
      <c r="E104" s="111">
        <v>1</v>
      </c>
      <c r="F104" s="110" t="s">
        <v>108</v>
      </c>
      <c r="G104" s="129">
        <v>53760.63</v>
      </c>
    </row>
    <row r="105" spans="1:7" ht="12.75" hidden="1" customHeight="1" x14ac:dyDescent="0.25">
      <c r="A105" s="117"/>
      <c r="B105" s="118"/>
      <c r="C105" s="111">
        <v>1</v>
      </c>
      <c r="D105" s="111">
        <v>5</v>
      </c>
      <c r="E105" s="111">
        <v>2</v>
      </c>
      <c r="F105" s="110" t="s">
        <v>108</v>
      </c>
      <c r="G105" s="129">
        <v>54315</v>
      </c>
    </row>
    <row r="106" spans="1:7" ht="12.75" hidden="1" customHeight="1" x14ac:dyDescent="0.25">
      <c r="A106" s="117"/>
      <c r="B106" s="118"/>
      <c r="C106" s="111">
        <v>1</v>
      </c>
      <c r="D106" s="111">
        <v>5</v>
      </c>
      <c r="E106" s="111">
        <v>3</v>
      </c>
      <c r="F106" s="110" t="s">
        <v>108</v>
      </c>
      <c r="G106" s="129">
        <v>7612</v>
      </c>
    </row>
    <row r="107" spans="1:7" ht="12.75" hidden="1" customHeight="1" x14ac:dyDescent="0.25">
      <c r="A107" s="117"/>
      <c r="B107" s="118"/>
      <c r="C107" s="111">
        <v>2</v>
      </c>
      <c r="D107" s="111">
        <v>1</v>
      </c>
      <c r="E107" s="111">
        <v>6</v>
      </c>
      <c r="F107" s="110" t="s">
        <v>108</v>
      </c>
      <c r="G107" s="112">
        <v>15894.39</v>
      </c>
    </row>
    <row r="108" spans="1:7" ht="14.25" hidden="1" customHeight="1" thickBot="1" x14ac:dyDescent="0.3">
      <c r="A108" s="117"/>
      <c r="B108" s="118"/>
      <c r="C108" s="111">
        <v>2</v>
      </c>
      <c r="D108" s="111">
        <v>2</v>
      </c>
      <c r="E108" s="111">
        <v>2</v>
      </c>
      <c r="F108" s="110" t="s">
        <v>108</v>
      </c>
      <c r="G108" s="121">
        <v>100000</v>
      </c>
    </row>
    <row r="109" spans="1:7" ht="12.75" hidden="1" customHeight="1" thickBot="1" x14ac:dyDescent="0.3">
      <c r="A109" s="108" t="s">
        <v>115</v>
      </c>
      <c r="B109" s="109" t="s">
        <v>110</v>
      </c>
      <c r="C109" s="127">
        <v>1</v>
      </c>
      <c r="D109" s="127">
        <v>1</v>
      </c>
      <c r="E109" s="127">
        <v>1</v>
      </c>
      <c r="F109" s="126" t="s">
        <v>108</v>
      </c>
      <c r="G109" s="122">
        <v>6470000</v>
      </c>
    </row>
    <row r="110" spans="1:7" ht="12.75" hidden="1" customHeight="1" x14ac:dyDescent="0.25">
      <c r="A110" s="114"/>
      <c r="B110" s="115"/>
      <c r="C110" s="111">
        <v>1</v>
      </c>
      <c r="D110" s="111">
        <v>2</v>
      </c>
      <c r="E110" s="111">
        <v>2</v>
      </c>
      <c r="F110" s="110" t="s">
        <v>111</v>
      </c>
      <c r="G110" s="112">
        <v>35000</v>
      </c>
    </row>
    <row r="111" spans="1:7" ht="12.75" hidden="1" customHeight="1" x14ac:dyDescent="0.25">
      <c r="A111" s="117"/>
      <c r="B111" s="118"/>
      <c r="C111" s="111">
        <v>1</v>
      </c>
      <c r="D111" s="111">
        <v>5</v>
      </c>
      <c r="E111" s="111">
        <v>1</v>
      </c>
      <c r="F111" s="110" t="s">
        <v>108</v>
      </c>
      <c r="G111" s="112">
        <v>458245.13</v>
      </c>
    </row>
    <row r="112" spans="1:7" ht="12.75" hidden="1" customHeight="1" x14ac:dyDescent="0.25">
      <c r="A112" s="117"/>
      <c r="B112" s="118"/>
      <c r="C112" s="111">
        <v>1</v>
      </c>
      <c r="D112" s="111">
        <v>5</v>
      </c>
      <c r="E112" s="111">
        <v>2</v>
      </c>
      <c r="F112" s="110" t="s">
        <v>108</v>
      </c>
      <c r="G112" s="112">
        <v>459370</v>
      </c>
    </row>
    <row r="113" spans="1:7" ht="12.75" hidden="1" customHeight="1" x14ac:dyDescent="0.25">
      <c r="A113" s="117"/>
      <c r="B113" s="118"/>
      <c r="C113" s="111">
        <v>1</v>
      </c>
      <c r="D113" s="111">
        <v>5</v>
      </c>
      <c r="E113" s="111">
        <v>3</v>
      </c>
      <c r="F113" s="110" t="s">
        <v>108</v>
      </c>
      <c r="G113" s="112">
        <v>70409.5</v>
      </c>
    </row>
    <row r="114" spans="1:7" ht="12.75" hidden="1" customHeight="1" x14ac:dyDescent="0.25">
      <c r="A114" s="117"/>
      <c r="B114" s="118"/>
      <c r="C114" s="111">
        <v>2</v>
      </c>
      <c r="D114" s="111">
        <v>1</v>
      </c>
      <c r="E114" s="111">
        <v>4</v>
      </c>
      <c r="F114" s="110" t="s">
        <v>108</v>
      </c>
      <c r="G114" s="119">
        <f>4220+550</f>
        <v>4770</v>
      </c>
    </row>
    <row r="115" spans="1:7" ht="12.75" hidden="1" customHeight="1" x14ac:dyDescent="0.25">
      <c r="A115" s="117"/>
      <c r="B115" s="118"/>
      <c r="C115" s="111">
        <v>2</v>
      </c>
      <c r="D115" s="111">
        <v>1</v>
      </c>
      <c r="E115" s="111">
        <v>6</v>
      </c>
      <c r="F115" s="110" t="s">
        <v>108</v>
      </c>
      <c r="G115" s="119">
        <v>64042.94</v>
      </c>
    </row>
    <row r="116" spans="1:7" ht="12.75" hidden="1" customHeight="1" x14ac:dyDescent="0.25">
      <c r="A116" s="117"/>
      <c r="B116" s="118"/>
      <c r="C116" s="111">
        <v>2</v>
      </c>
      <c r="D116" s="111">
        <v>1</v>
      </c>
      <c r="E116" s="111">
        <v>7</v>
      </c>
      <c r="F116" s="110" t="s">
        <v>108</v>
      </c>
      <c r="G116" s="119">
        <v>1505</v>
      </c>
    </row>
    <row r="117" spans="1:7" ht="12.75" hidden="1" customHeight="1" x14ac:dyDescent="0.25">
      <c r="A117" s="117"/>
      <c r="B117" s="118"/>
      <c r="C117" s="111">
        <v>2</v>
      </c>
      <c r="D117" s="111">
        <v>2</v>
      </c>
      <c r="E117" s="111">
        <v>2</v>
      </c>
      <c r="F117" s="110" t="s">
        <v>108</v>
      </c>
      <c r="G117" s="119">
        <v>3651.63</v>
      </c>
    </row>
    <row r="118" spans="1:7" ht="12.75" hidden="1" customHeight="1" x14ac:dyDescent="0.25">
      <c r="A118" s="117"/>
      <c r="B118" s="118"/>
      <c r="C118" s="111">
        <v>2</v>
      </c>
      <c r="D118" s="111">
        <v>2</v>
      </c>
      <c r="E118" s="111">
        <v>2</v>
      </c>
      <c r="F118" s="110" t="s">
        <v>108</v>
      </c>
      <c r="G118" s="119">
        <v>200000</v>
      </c>
    </row>
    <row r="119" spans="1:7" ht="12.75" hidden="1" customHeight="1" x14ac:dyDescent="0.25">
      <c r="A119" s="117"/>
      <c r="B119" s="118"/>
      <c r="C119" s="111">
        <v>2</v>
      </c>
      <c r="D119" s="111">
        <v>3</v>
      </c>
      <c r="E119" s="111">
        <v>1</v>
      </c>
      <c r="F119" s="110" t="s">
        <v>108</v>
      </c>
      <c r="G119" s="119">
        <v>76800</v>
      </c>
    </row>
    <row r="120" spans="1:7" ht="12.75" hidden="1" customHeight="1" x14ac:dyDescent="0.25">
      <c r="A120" s="117"/>
      <c r="B120" s="118"/>
      <c r="C120" s="111">
        <v>2</v>
      </c>
      <c r="D120" s="111">
        <v>4</v>
      </c>
      <c r="E120" s="111">
        <v>1</v>
      </c>
      <c r="F120" s="110" t="s">
        <v>108</v>
      </c>
      <c r="G120" s="119">
        <f>4910+2050</f>
        <v>6960</v>
      </c>
    </row>
    <row r="121" spans="1:7" ht="12.75" hidden="1" customHeight="1" x14ac:dyDescent="0.25">
      <c r="A121" s="117"/>
      <c r="B121" s="118"/>
      <c r="C121" s="111">
        <v>2</v>
      </c>
      <c r="D121" s="111">
        <v>4</v>
      </c>
      <c r="E121" s="111">
        <v>4</v>
      </c>
      <c r="F121" s="110" t="s">
        <v>108</v>
      </c>
      <c r="G121" s="119">
        <f>4540+4980</f>
        <v>9520</v>
      </c>
    </row>
    <row r="122" spans="1:7" ht="12.75" hidden="1" customHeight="1" x14ac:dyDescent="0.25">
      <c r="A122" s="117"/>
      <c r="B122" s="118"/>
      <c r="C122" s="111">
        <v>2</v>
      </c>
      <c r="D122" s="111">
        <v>5</v>
      </c>
      <c r="E122" s="111">
        <v>1</v>
      </c>
      <c r="F122" s="110" t="s">
        <v>108</v>
      </c>
      <c r="G122" s="119">
        <v>245327.33</v>
      </c>
    </row>
    <row r="123" spans="1:7" ht="12.75" hidden="1" customHeight="1" x14ac:dyDescent="0.25">
      <c r="A123" s="117"/>
      <c r="B123" s="118"/>
      <c r="C123" s="111">
        <v>2</v>
      </c>
      <c r="D123" s="111">
        <v>5</v>
      </c>
      <c r="E123" s="111">
        <v>1</v>
      </c>
      <c r="F123" s="110" t="s">
        <v>108</v>
      </c>
      <c r="G123" s="119">
        <f>288171.61+365719.33+351748.44+66284.52+108220.8+106200</f>
        <v>1286344.7</v>
      </c>
    </row>
    <row r="124" spans="1:7" ht="12.75" hidden="1" customHeight="1" x14ac:dyDescent="0.25">
      <c r="A124" s="117"/>
      <c r="B124" s="118"/>
      <c r="C124" s="111">
        <v>2</v>
      </c>
      <c r="D124" s="111">
        <v>7</v>
      </c>
      <c r="E124" s="111">
        <v>2</v>
      </c>
      <c r="F124" s="110" t="s">
        <v>108</v>
      </c>
      <c r="G124" s="119">
        <f>756+52975</f>
        <v>53731</v>
      </c>
    </row>
    <row r="125" spans="1:7" ht="12.75" hidden="1" customHeight="1" x14ac:dyDescent="0.25">
      <c r="A125" s="117"/>
      <c r="B125" s="118"/>
      <c r="C125" s="111">
        <v>2</v>
      </c>
      <c r="D125" s="111">
        <v>8</v>
      </c>
      <c r="E125" s="111">
        <v>5</v>
      </c>
      <c r="F125" s="110" t="s">
        <v>113</v>
      </c>
      <c r="G125" s="119">
        <v>1154.95</v>
      </c>
    </row>
    <row r="126" spans="1:7" ht="12.75" hidden="1" customHeight="1" x14ac:dyDescent="0.25">
      <c r="A126" s="117"/>
      <c r="B126" s="118"/>
      <c r="C126" s="111">
        <v>2</v>
      </c>
      <c r="D126" s="111">
        <v>8</v>
      </c>
      <c r="E126" s="111">
        <v>6</v>
      </c>
      <c r="F126" s="110" t="s">
        <v>108</v>
      </c>
      <c r="G126" s="119">
        <f>16425.6+16413.8+120</f>
        <v>32959.399999999994</v>
      </c>
    </row>
    <row r="127" spans="1:7" ht="12.75" hidden="1" customHeight="1" x14ac:dyDescent="0.25">
      <c r="A127" s="117"/>
      <c r="B127" s="118"/>
      <c r="C127" s="111">
        <v>2</v>
      </c>
      <c r="D127" s="111">
        <v>8</v>
      </c>
      <c r="E127" s="111">
        <v>7</v>
      </c>
      <c r="F127" s="110" t="s">
        <v>112</v>
      </c>
      <c r="G127" s="119">
        <v>76105.13</v>
      </c>
    </row>
    <row r="128" spans="1:7" ht="12.75" hidden="1" customHeight="1" x14ac:dyDescent="0.25">
      <c r="A128" s="117"/>
      <c r="B128" s="118"/>
      <c r="C128" s="111">
        <v>2</v>
      </c>
      <c r="D128" s="111">
        <v>8</v>
      </c>
      <c r="E128" s="111">
        <v>7</v>
      </c>
      <c r="F128" s="110" t="s">
        <v>111</v>
      </c>
      <c r="G128" s="119">
        <v>94400</v>
      </c>
    </row>
    <row r="129" spans="1:7" ht="12.75" hidden="1" customHeight="1" x14ac:dyDescent="0.25">
      <c r="A129" s="117"/>
      <c r="B129" s="118"/>
      <c r="C129" s="111">
        <v>3</v>
      </c>
      <c r="D129" s="111">
        <v>1</v>
      </c>
      <c r="E129" s="111">
        <v>1</v>
      </c>
      <c r="F129" s="110" t="s">
        <v>108</v>
      </c>
      <c r="G129" s="119">
        <v>5771.75</v>
      </c>
    </row>
    <row r="130" spans="1:7" ht="12.75" hidden="1" customHeight="1" x14ac:dyDescent="0.25">
      <c r="A130" s="117"/>
      <c r="B130" s="118"/>
      <c r="C130" s="111">
        <v>3</v>
      </c>
      <c r="D130" s="111">
        <v>5</v>
      </c>
      <c r="E130" s="111">
        <v>5</v>
      </c>
      <c r="F130" s="110" t="s">
        <v>108</v>
      </c>
      <c r="G130" s="119">
        <v>829.1</v>
      </c>
    </row>
    <row r="131" spans="1:7" ht="12.75" hidden="1" customHeight="1" x14ac:dyDescent="0.25">
      <c r="A131" s="117"/>
      <c r="B131" s="118"/>
      <c r="C131" s="111">
        <v>3</v>
      </c>
      <c r="D131" s="111">
        <v>6</v>
      </c>
      <c r="E131" s="111">
        <v>3</v>
      </c>
      <c r="F131" s="110" t="s">
        <v>113</v>
      </c>
      <c r="G131" s="119">
        <f>910+760</f>
        <v>1670</v>
      </c>
    </row>
    <row r="132" spans="1:7" ht="12.75" hidden="1" customHeight="1" x14ac:dyDescent="0.25">
      <c r="A132" s="117"/>
      <c r="B132" s="118"/>
      <c r="C132" s="111">
        <v>3</v>
      </c>
      <c r="D132" s="111">
        <v>7</v>
      </c>
      <c r="E132" s="111">
        <v>1</v>
      </c>
      <c r="F132" s="110" t="s">
        <v>112</v>
      </c>
      <c r="G132" s="119">
        <f>10000+10000+15000+15000+125000</f>
        <v>175000</v>
      </c>
    </row>
    <row r="133" spans="1:7" ht="12.75" hidden="1" customHeight="1" x14ac:dyDescent="0.25">
      <c r="A133" s="117"/>
      <c r="B133" s="118"/>
      <c r="C133" s="111">
        <v>3</v>
      </c>
      <c r="D133" s="111">
        <v>9</v>
      </c>
      <c r="E133" s="111">
        <v>1</v>
      </c>
      <c r="F133" s="110" t="s">
        <v>108</v>
      </c>
      <c r="G133" s="119">
        <v>1341</v>
      </c>
    </row>
    <row r="134" spans="1:7" ht="12.75" hidden="1" customHeight="1" x14ac:dyDescent="0.25">
      <c r="A134" s="117"/>
      <c r="B134" s="118"/>
      <c r="C134" s="111">
        <v>3</v>
      </c>
      <c r="D134" s="111">
        <v>9</v>
      </c>
      <c r="E134" s="111">
        <v>6</v>
      </c>
      <c r="F134" s="110" t="s">
        <v>108</v>
      </c>
      <c r="G134" s="119">
        <v>205</v>
      </c>
    </row>
    <row r="135" spans="1:7" ht="12.75" hidden="1" customHeight="1" thickBot="1" x14ac:dyDescent="0.3">
      <c r="A135" s="117"/>
      <c r="B135" s="118"/>
      <c r="C135" s="111">
        <v>6</v>
      </c>
      <c r="D135" s="111">
        <v>1</v>
      </c>
      <c r="E135" s="111">
        <v>3</v>
      </c>
      <c r="F135" s="110" t="s">
        <v>108</v>
      </c>
      <c r="G135" s="121">
        <v>149278.39999999999</v>
      </c>
    </row>
    <row r="136" spans="1:7" ht="13.5" hidden="1" customHeight="1" thickBot="1" x14ac:dyDescent="0.3">
      <c r="A136" s="130">
        <v>15</v>
      </c>
      <c r="B136" s="131" t="s">
        <v>108</v>
      </c>
      <c r="C136" s="127">
        <v>1</v>
      </c>
      <c r="D136" s="127">
        <v>1</v>
      </c>
      <c r="E136" s="127">
        <v>1</v>
      </c>
      <c r="F136" s="126" t="s">
        <v>108</v>
      </c>
      <c r="G136" s="122">
        <v>6768000</v>
      </c>
    </row>
    <row r="137" spans="1:7" ht="12.75" hidden="1" customHeight="1" x14ac:dyDescent="0.25">
      <c r="A137" s="114"/>
      <c r="B137" s="115"/>
      <c r="C137" s="111">
        <v>1</v>
      </c>
      <c r="D137" s="111">
        <v>2</v>
      </c>
      <c r="E137" s="111">
        <v>2</v>
      </c>
      <c r="F137" s="110" t="s">
        <v>111</v>
      </c>
      <c r="G137" s="112">
        <v>10000</v>
      </c>
    </row>
    <row r="138" spans="1:7" ht="13.5" hidden="1" customHeight="1" x14ac:dyDescent="0.25">
      <c r="A138" s="132"/>
      <c r="B138" s="133"/>
      <c r="C138" s="111">
        <v>1</v>
      </c>
      <c r="D138" s="111">
        <v>5</v>
      </c>
      <c r="E138" s="111">
        <v>1</v>
      </c>
      <c r="F138" s="110" t="s">
        <v>108</v>
      </c>
      <c r="G138" s="112">
        <v>479851.2</v>
      </c>
    </row>
    <row r="139" spans="1:7" ht="13.5" hidden="1" customHeight="1" x14ac:dyDescent="0.25">
      <c r="A139" s="132"/>
      <c r="B139" s="120"/>
      <c r="C139" s="111">
        <v>1</v>
      </c>
      <c r="D139" s="111">
        <v>5</v>
      </c>
      <c r="E139" s="111">
        <v>2</v>
      </c>
      <c r="F139" s="110" t="s">
        <v>108</v>
      </c>
      <c r="G139" s="112">
        <v>480528</v>
      </c>
    </row>
    <row r="140" spans="1:7" ht="13.5" hidden="1" customHeight="1" x14ac:dyDescent="0.25">
      <c r="A140" s="132"/>
      <c r="B140" s="133"/>
      <c r="C140" s="111">
        <v>1</v>
      </c>
      <c r="D140" s="111">
        <v>5</v>
      </c>
      <c r="E140" s="111">
        <v>3</v>
      </c>
      <c r="F140" s="110" t="s">
        <v>108</v>
      </c>
      <c r="G140" s="112">
        <v>76279</v>
      </c>
    </row>
    <row r="141" spans="1:7" ht="12.75" hidden="1" customHeight="1" x14ac:dyDescent="0.25">
      <c r="A141" s="117"/>
      <c r="B141" s="118"/>
      <c r="C141" s="111">
        <v>2</v>
      </c>
      <c r="D141" s="111">
        <v>1</v>
      </c>
      <c r="E141" s="111">
        <v>3</v>
      </c>
      <c r="F141" s="110" t="s">
        <v>108</v>
      </c>
      <c r="G141" s="119">
        <v>6487.88</v>
      </c>
    </row>
    <row r="142" spans="1:7" ht="12.75" hidden="1" customHeight="1" x14ac:dyDescent="0.25">
      <c r="A142" s="117"/>
      <c r="B142" s="118"/>
      <c r="C142" s="111">
        <v>2</v>
      </c>
      <c r="D142" s="111">
        <v>1</v>
      </c>
      <c r="E142" s="111">
        <v>6</v>
      </c>
      <c r="F142" s="110" t="s">
        <v>108</v>
      </c>
      <c r="G142" s="119">
        <v>116978.41</v>
      </c>
    </row>
    <row r="143" spans="1:7" ht="12.75" hidden="1" customHeight="1" x14ac:dyDescent="0.25">
      <c r="A143" s="117"/>
      <c r="B143" s="118"/>
      <c r="C143" s="111">
        <v>2</v>
      </c>
      <c r="D143" s="111">
        <v>1</v>
      </c>
      <c r="E143" s="111">
        <v>7</v>
      </c>
      <c r="F143" s="110" t="s">
        <v>108</v>
      </c>
      <c r="G143" s="119">
        <f>10061+27801+8035</f>
        <v>45897</v>
      </c>
    </row>
    <row r="144" spans="1:7" ht="12.75" hidden="1" customHeight="1" x14ac:dyDescent="0.25">
      <c r="A144" s="117"/>
      <c r="B144" s="118"/>
      <c r="C144" s="111">
        <v>2</v>
      </c>
      <c r="D144" s="111">
        <v>1</v>
      </c>
      <c r="E144" s="111">
        <v>8</v>
      </c>
      <c r="F144" s="110" t="s">
        <v>108</v>
      </c>
      <c r="G144" s="119">
        <v>396</v>
      </c>
    </row>
    <row r="145" spans="1:8" ht="12.75" hidden="1" customHeight="1" x14ac:dyDescent="0.25">
      <c r="A145" s="117"/>
      <c r="B145" s="118"/>
      <c r="C145" s="111">
        <v>2</v>
      </c>
      <c r="D145" s="111">
        <v>4</v>
      </c>
      <c r="E145" s="111">
        <v>2</v>
      </c>
      <c r="F145" s="110" t="s">
        <v>108</v>
      </c>
      <c r="G145" s="119">
        <f>476.53+1353.74+952.56+609.36</f>
        <v>3392.19</v>
      </c>
    </row>
    <row r="146" spans="1:8" ht="12.75" hidden="1" customHeight="1" x14ac:dyDescent="0.25">
      <c r="A146" s="117"/>
      <c r="B146" s="118"/>
      <c r="C146" s="111">
        <v>2</v>
      </c>
      <c r="D146" s="111">
        <v>4</v>
      </c>
      <c r="E146" s="111">
        <v>4</v>
      </c>
      <c r="F146" s="110" t="s">
        <v>108</v>
      </c>
      <c r="G146" s="112">
        <v>360</v>
      </c>
    </row>
    <row r="147" spans="1:8" ht="12.75" hidden="1" customHeight="1" x14ac:dyDescent="0.25">
      <c r="A147" s="117"/>
      <c r="B147" s="118"/>
      <c r="C147" s="111">
        <v>2</v>
      </c>
      <c r="D147" s="111">
        <v>5</v>
      </c>
      <c r="E147" s="111">
        <v>1</v>
      </c>
      <c r="F147" s="110" t="s">
        <v>108</v>
      </c>
      <c r="G147" s="112">
        <v>316823.96000000002</v>
      </c>
    </row>
    <row r="148" spans="1:8" ht="12.75" hidden="1" customHeight="1" x14ac:dyDescent="0.25">
      <c r="A148" s="117"/>
      <c r="B148" s="118"/>
      <c r="C148" s="111">
        <v>2</v>
      </c>
      <c r="D148" s="111">
        <v>5</v>
      </c>
      <c r="E148" s="111">
        <v>8</v>
      </c>
      <c r="F148" s="110" t="s">
        <v>108</v>
      </c>
      <c r="G148" s="112">
        <v>215</v>
      </c>
    </row>
    <row r="149" spans="1:8" ht="12.75" hidden="1" customHeight="1" x14ac:dyDescent="0.25">
      <c r="A149" s="117"/>
      <c r="B149" s="118"/>
      <c r="C149" s="111">
        <v>2</v>
      </c>
      <c r="D149" s="111">
        <v>7</v>
      </c>
      <c r="E149" s="111">
        <v>1</v>
      </c>
      <c r="F149" s="110" t="s">
        <v>112</v>
      </c>
      <c r="G149" s="112">
        <f>69620+92040+27730+55460</f>
        <v>244850</v>
      </c>
    </row>
    <row r="150" spans="1:8" ht="12.75" hidden="1" customHeight="1" x14ac:dyDescent="0.25">
      <c r="A150" s="117"/>
      <c r="B150" s="118"/>
      <c r="C150" s="111">
        <v>2</v>
      </c>
      <c r="D150" s="111">
        <v>7</v>
      </c>
      <c r="E150" s="111">
        <v>2</v>
      </c>
      <c r="F150" s="110" t="s">
        <v>108</v>
      </c>
      <c r="G150" s="112">
        <f>21240+28320+11210+1780.98</f>
        <v>62550.98</v>
      </c>
    </row>
    <row r="151" spans="1:8" ht="12.75" hidden="1" customHeight="1" x14ac:dyDescent="0.25">
      <c r="A151" s="117"/>
      <c r="B151" s="118"/>
      <c r="C151" s="111">
        <v>2</v>
      </c>
      <c r="D151" s="111">
        <v>8</v>
      </c>
      <c r="E151" s="111">
        <v>4</v>
      </c>
      <c r="F151" s="110" t="s">
        <v>108</v>
      </c>
      <c r="G151" s="119">
        <v>19000</v>
      </c>
    </row>
    <row r="152" spans="1:8" ht="12.75" hidden="1" customHeight="1" x14ac:dyDescent="0.25">
      <c r="A152" s="117"/>
      <c r="B152" s="118"/>
      <c r="C152" s="111">
        <v>2</v>
      </c>
      <c r="D152" s="111">
        <v>8</v>
      </c>
      <c r="E152" s="111">
        <v>7</v>
      </c>
      <c r="F152" s="110" t="s">
        <v>111</v>
      </c>
      <c r="G152" s="119">
        <f>3553.38+37378+1190</f>
        <v>42121.38</v>
      </c>
      <c r="H152" s="134"/>
    </row>
    <row r="153" spans="1:8" ht="12.75" hidden="1" customHeight="1" x14ac:dyDescent="0.25">
      <c r="A153" s="117"/>
      <c r="B153" s="118"/>
      <c r="C153" s="111">
        <v>3</v>
      </c>
      <c r="D153" s="111">
        <v>1</v>
      </c>
      <c r="E153" s="111">
        <v>1</v>
      </c>
      <c r="F153" s="110" t="s">
        <v>108</v>
      </c>
      <c r="G153" s="119">
        <f>694.5+10200+20860.06</f>
        <v>31754.560000000001</v>
      </c>
      <c r="H153" s="134"/>
    </row>
    <row r="154" spans="1:8" ht="12.75" hidden="1" customHeight="1" x14ac:dyDescent="0.25">
      <c r="A154" s="117"/>
      <c r="B154" s="118"/>
      <c r="C154" s="111">
        <v>3</v>
      </c>
      <c r="D154" s="111">
        <v>1</v>
      </c>
      <c r="E154" s="111">
        <v>1</v>
      </c>
      <c r="F154" s="110" t="s">
        <v>108</v>
      </c>
      <c r="G154" s="119">
        <f>63000+27450+351360+90616+31350+97500</f>
        <v>661276</v>
      </c>
      <c r="H154" s="134"/>
    </row>
    <row r="155" spans="1:8" ht="12.75" hidden="1" customHeight="1" x14ac:dyDescent="0.25">
      <c r="A155" s="117"/>
      <c r="B155" s="118"/>
      <c r="C155" s="111">
        <v>3</v>
      </c>
      <c r="D155" s="111">
        <v>1</v>
      </c>
      <c r="E155" s="111">
        <v>1</v>
      </c>
      <c r="F155" s="110" t="s">
        <v>108</v>
      </c>
      <c r="G155" s="119">
        <f>20000+175500+952336+8529+67989.42+348465+12500+29640</f>
        <v>1614959.42</v>
      </c>
      <c r="H155" s="134"/>
    </row>
    <row r="156" spans="1:8" ht="12.75" hidden="1" customHeight="1" x14ac:dyDescent="0.25">
      <c r="A156" s="117"/>
      <c r="B156" s="118"/>
      <c r="C156" s="111">
        <v>3</v>
      </c>
      <c r="D156" s="111">
        <v>4</v>
      </c>
      <c r="E156" s="111">
        <v>1</v>
      </c>
      <c r="F156" s="110" t="s">
        <v>108</v>
      </c>
      <c r="G156" s="119">
        <f>54812.16+1643.2+1609.5+257106</f>
        <v>315170.86</v>
      </c>
    </row>
    <row r="157" spans="1:8" ht="12.75" hidden="1" customHeight="1" x14ac:dyDescent="0.25">
      <c r="A157" s="117"/>
      <c r="B157" s="118"/>
      <c r="C157" s="111">
        <v>3</v>
      </c>
      <c r="D157" s="111">
        <v>4</v>
      </c>
      <c r="E157" s="111">
        <v>1</v>
      </c>
      <c r="F157" s="110" t="s">
        <v>108</v>
      </c>
      <c r="G157" s="119">
        <v>43257.38</v>
      </c>
    </row>
    <row r="158" spans="1:8" ht="12.75" hidden="1" customHeight="1" x14ac:dyDescent="0.25">
      <c r="A158" s="117"/>
      <c r="B158" s="118"/>
      <c r="C158" s="111">
        <v>3</v>
      </c>
      <c r="D158" s="111">
        <v>5</v>
      </c>
      <c r="E158" s="111">
        <v>5</v>
      </c>
      <c r="F158" s="110" t="s">
        <v>108</v>
      </c>
      <c r="G158" s="119">
        <v>36</v>
      </c>
    </row>
    <row r="159" spans="1:8" ht="12.75" hidden="1" customHeight="1" x14ac:dyDescent="0.25">
      <c r="A159" s="117"/>
      <c r="B159" s="118"/>
      <c r="C159" s="111">
        <v>3</v>
      </c>
      <c r="D159" s="111">
        <v>7</v>
      </c>
      <c r="E159" s="111">
        <v>1</v>
      </c>
      <c r="F159" s="110" t="s">
        <v>108</v>
      </c>
      <c r="G159" s="119">
        <v>150</v>
      </c>
    </row>
    <row r="160" spans="1:8" ht="12.75" hidden="1" customHeight="1" x14ac:dyDescent="0.25">
      <c r="A160" s="117"/>
      <c r="B160" s="118"/>
      <c r="C160" s="111">
        <v>3</v>
      </c>
      <c r="D160" s="111">
        <v>7</v>
      </c>
      <c r="E160" s="111">
        <v>1</v>
      </c>
      <c r="F160" s="110" t="s">
        <v>112</v>
      </c>
      <c r="G160" s="119">
        <f>60000+31212</f>
        <v>91212</v>
      </c>
    </row>
    <row r="161" spans="1:9" ht="12.75" hidden="1" customHeight="1" x14ac:dyDescent="0.25">
      <c r="A161" s="117"/>
      <c r="B161" s="118"/>
      <c r="C161" s="111">
        <v>3</v>
      </c>
      <c r="D161" s="111">
        <v>7</v>
      </c>
      <c r="E161" s="111">
        <v>1</v>
      </c>
      <c r="F161" s="110" t="s">
        <v>110</v>
      </c>
      <c r="G161" s="119">
        <f>27710.34+33439.3+35515.4+22633.1</f>
        <v>119298.14000000001</v>
      </c>
    </row>
    <row r="162" spans="1:9" ht="12.75" hidden="1" customHeight="1" x14ac:dyDescent="0.25">
      <c r="A162" s="117"/>
      <c r="B162" s="118"/>
      <c r="C162" s="111">
        <v>3</v>
      </c>
      <c r="D162" s="111">
        <v>9</v>
      </c>
      <c r="E162" s="111">
        <v>1</v>
      </c>
      <c r="F162" s="110" t="s">
        <v>108</v>
      </c>
      <c r="G162" s="119">
        <v>1034</v>
      </c>
    </row>
    <row r="163" spans="1:9" ht="12.75" hidden="1" customHeight="1" x14ac:dyDescent="0.25">
      <c r="A163" s="117"/>
      <c r="B163" s="118"/>
      <c r="C163" s="111">
        <v>3</v>
      </c>
      <c r="D163" s="111">
        <v>9</v>
      </c>
      <c r="E163" s="111">
        <v>5</v>
      </c>
      <c r="F163" s="110" t="s">
        <v>108</v>
      </c>
      <c r="G163" s="119">
        <v>547</v>
      </c>
    </row>
    <row r="164" spans="1:9" ht="12.75" hidden="1" customHeight="1" thickBot="1" x14ac:dyDescent="0.3">
      <c r="A164" s="117"/>
      <c r="B164" s="118"/>
      <c r="C164" s="111">
        <v>3</v>
      </c>
      <c r="D164" s="111">
        <v>9</v>
      </c>
      <c r="E164" s="111">
        <v>6</v>
      </c>
      <c r="F164" s="110" t="s">
        <v>108</v>
      </c>
      <c r="G164" s="121">
        <v>119.96</v>
      </c>
    </row>
    <row r="165" spans="1:9" ht="13.5" hidden="1" customHeight="1" thickBot="1" x14ac:dyDescent="0.3">
      <c r="A165" s="135">
        <v>15</v>
      </c>
      <c r="B165" s="109" t="s">
        <v>112</v>
      </c>
      <c r="C165" s="127">
        <v>1</v>
      </c>
      <c r="D165" s="127">
        <v>1</v>
      </c>
      <c r="E165" s="127">
        <v>1</v>
      </c>
      <c r="F165" s="126" t="s">
        <v>108</v>
      </c>
      <c r="G165" s="122">
        <v>2725000</v>
      </c>
    </row>
    <row r="166" spans="1:9" ht="13.5" hidden="1" customHeight="1" x14ac:dyDescent="0.25">
      <c r="A166" s="136"/>
      <c r="B166" s="137"/>
      <c r="C166" s="111">
        <v>1</v>
      </c>
      <c r="D166" s="111">
        <v>5</v>
      </c>
      <c r="E166" s="111">
        <v>1</v>
      </c>
      <c r="F166" s="110" t="s">
        <v>108</v>
      </c>
      <c r="G166" s="112">
        <v>193202.5</v>
      </c>
    </row>
    <row r="167" spans="1:9" ht="13.5" hidden="1" customHeight="1" x14ac:dyDescent="0.25">
      <c r="A167" s="132"/>
      <c r="B167" s="118"/>
      <c r="C167" s="111">
        <v>1</v>
      </c>
      <c r="D167" s="111">
        <v>5</v>
      </c>
      <c r="E167" s="111">
        <v>2</v>
      </c>
      <c r="F167" s="110" t="s">
        <v>108</v>
      </c>
      <c r="G167" s="112">
        <v>193475</v>
      </c>
    </row>
    <row r="168" spans="1:9" ht="13.5" hidden="1" customHeight="1" x14ac:dyDescent="0.25">
      <c r="A168" s="132"/>
      <c r="B168" s="118"/>
      <c r="C168" s="111">
        <v>1</v>
      </c>
      <c r="D168" s="111">
        <v>5</v>
      </c>
      <c r="E168" s="111">
        <v>3</v>
      </c>
      <c r="F168" s="110" t="s">
        <v>108</v>
      </c>
      <c r="G168" s="112">
        <v>31191.5</v>
      </c>
    </row>
    <row r="169" spans="1:9" ht="13.5" hidden="1" customHeight="1" thickBot="1" x14ac:dyDescent="0.3">
      <c r="A169" s="132"/>
      <c r="B169" s="118"/>
      <c r="C169" s="111">
        <v>2</v>
      </c>
      <c r="D169" s="111">
        <v>1</v>
      </c>
      <c r="E169" s="111">
        <v>6</v>
      </c>
      <c r="F169" s="110" t="s">
        <v>108</v>
      </c>
      <c r="G169" s="121">
        <f>17851.76+96968.48</f>
        <v>114820.23999999999</v>
      </c>
    </row>
    <row r="170" spans="1:9" ht="19.5" hidden="1" customHeight="1" thickBot="1" x14ac:dyDescent="0.3">
      <c r="A170" s="135">
        <v>98</v>
      </c>
      <c r="B170" s="109" t="s">
        <v>117</v>
      </c>
      <c r="C170" s="111">
        <v>4</v>
      </c>
      <c r="D170" s="111">
        <v>1</v>
      </c>
      <c r="E170" s="111">
        <v>6</v>
      </c>
      <c r="F170" s="110" t="s">
        <v>108</v>
      </c>
      <c r="G170" s="121">
        <f>20000+416853.27+2673333.34</f>
        <v>3110186.61</v>
      </c>
      <c r="I170" s="113"/>
    </row>
    <row r="171" spans="1:9" ht="10.5" customHeight="1" x14ac:dyDescent="0.25">
      <c r="A171" s="99"/>
      <c r="B171" s="100"/>
      <c r="C171" s="100"/>
      <c r="D171" s="100"/>
      <c r="E171" s="100"/>
      <c r="F171" s="100"/>
      <c r="G171" s="138"/>
      <c r="I171" s="113"/>
    </row>
    <row r="172" spans="1:9" ht="10.5" customHeight="1" x14ac:dyDescent="0.25">
      <c r="A172" s="99"/>
      <c r="B172" s="100"/>
      <c r="C172" s="100"/>
      <c r="D172" s="100"/>
      <c r="E172" s="100"/>
      <c r="F172" s="100"/>
      <c r="G172" s="138"/>
      <c r="I172" s="113"/>
    </row>
    <row r="173" spans="1:9" ht="13.5" customHeight="1" thickBot="1" x14ac:dyDescent="0.3">
      <c r="A173" s="172" t="s">
        <v>118</v>
      </c>
      <c r="B173" s="173"/>
      <c r="C173" s="173"/>
      <c r="D173" s="173"/>
      <c r="E173" s="173"/>
      <c r="F173" s="173"/>
      <c r="G173" s="140">
        <f>SUM(G3:G172)</f>
        <v>50895262.93</v>
      </c>
      <c r="H173" s="141"/>
      <c r="I173" s="141"/>
    </row>
    <row r="174" spans="1:9" ht="15.75" thickTop="1" x14ac:dyDescent="0.25">
      <c r="A174" s="82"/>
      <c r="B174" s="82"/>
      <c r="G174" s="142"/>
      <c r="H174" s="134"/>
      <c r="I174" s="134"/>
    </row>
    <row r="175" spans="1:9" x14ac:dyDescent="0.25">
      <c r="A175" s="82"/>
      <c r="B175" s="82"/>
      <c r="G175" s="142"/>
      <c r="H175" s="134"/>
      <c r="I175" s="134"/>
    </row>
    <row r="176" spans="1:9" x14ac:dyDescent="0.25">
      <c r="A176" s="82"/>
      <c r="B176" s="82"/>
      <c r="G176" s="142"/>
      <c r="H176" s="134"/>
      <c r="I176" s="134"/>
    </row>
    <row r="177" spans="1:9" x14ac:dyDescent="0.25">
      <c r="A177" s="82"/>
      <c r="B177" s="82"/>
      <c r="G177" s="142"/>
      <c r="H177" s="134"/>
      <c r="I177" s="134"/>
    </row>
    <row r="178" spans="1:9" x14ac:dyDescent="0.25">
      <c r="A178" s="82"/>
      <c r="B178" s="82"/>
      <c r="G178" s="142"/>
      <c r="H178" s="134"/>
      <c r="I178" s="134"/>
    </row>
    <row r="179" spans="1:9" x14ac:dyDescent="0.25">
      <c r="A179" s="82"/>
      <c r="B179" s="82"/>
      <c r="G179" s="142"/>
      <c r="H179" s="134"/>
      <c r="I179" s="134"/>
    </row>
    <row r="180" spans="1:9" x14ac:dyDescent="0.25">
      <c r="A180" s="82"/>
      <c r="B180" s="82"/>
      <c r="G180" s="142"/>
      <c r="H180" s="134"/>
      <c r="I180" s="134"/>
    </row>
    <row r="181" spans="1:9" x14ac:dyDescent="0.25">
      <c r="A181" s="82"/>
      <c r="B181" s="82"/>
      <c r="G181" s="142"/>
      <c r="H181" s="134"/>
      <c r="I181" s="134"/>
    </row>
    <row r="182" spans="1:9" x14ac:dyDescent="0.25">
      <c r="A182" s="82"/>
      <c r="B182" s="82"/>
      <c r="G182" s="142"/>
      <c r="H182" s="134"/>
      <c r="I182" s="134"/>
    </row>
    <row r="183" spans="1:9" x14ac:dyDescent="0.25">
      <c r="A183" s="82"/>
      <c r="B183" s="82"/>
      <c r="G183" s="142"/>
      <c r="H183" s="134"/>
      <c r="I183" s="134"/>
    </row>
    <row r="184" spans="1:9" x14ac:dyDescent="0.25">
      <c r="A184" s="82"/>
      <c r="B184" s="82"/>
      <c r="G184" s="142"/>
      <c r="H184" s="134"/>
      <c r="I184" s="134"/>
    </row>
    <row r="185" spans="1:9" x14ac:dyDescent="0.25">
      <c r="A185" s="82"/>
      <c r="B185" s="82"/>
      <c r="G185" s="142"/>
      <c r="H185" s="134"/>
      <c r="I185" s="134"/>
    </row>
    <row r="186" spans="1:9" x14ac:dyDescent="0.25">
      <c r="A186" s="82"/>
      <c r="B186" s="82"/>
      <c r="G186" s="142"/>
      <c r="H186" s="134"/>
      <c r="I186" s="134"/>
    </row>
    <row r="187" spans="1:9" x14ac:dyDescent="0.25">
      <c r="A187" s="82"/>
      <c r="B187" s="82"/>
      <c r="G187" s="142"/>
      <c r="H187" s="134"/>
      <c r="I187" s="134"/>
    </row>
    <row r="188" spans="1:9" x14ac:dyDescent="0.25">
      <c r="A188" s="82"/>
      <c r="B188" s="82"/>
      <c r="G188" s="142"/>
      <c r="H188" s="134"/>
      <c r="I188" s="134"/>
    </row>
    <row r="189" spans="1:9" x14ac:dyDescent="0.25">
      <c r="A189" s="82"/>
      <c r="B189" s="82"/>
      <c r="G189" s="142"/>
      <c r="H189" s="134"/>
      <c r="I189" s="134"/>
    </row>
    <row r="190" spans="1:9" x14ac:dyDescent="0.25">
      <c r="A190" s="82"/>
      <c r="B190" s="82"/>
      <c r="G190" s="142"/>
      <c r="H190" s="134"/>
      <c r="I190" s="134"/>
    </row>
    <row r="191" spans="1:9" x14ac:dyDescent="0.25">
      <c r="A191" s="82"/>
      <c r="B191" s="82"/>
      <c r="G191" s="142"/>
      <c r="H191" s="134"/>
      <c r="I191" s="134"/>
    </row>
    <row r="192" spans="1:9" x14ac:dyDescent="0.25">
      <c r="A192" s="82"/>
      <c r="B192" s="82"/>
      <c r="G192" s="142"/>
      <c r="H192" s="134"/>
      <c r="I192" s="134"/>
    </row>
    <row r="193" spans="1:9" x14ac:dyDescent="0.25">
      <c r="A193" s="82"/>
      <c r="B193" s="82"/>
      <c r="G193" s="142"/>
      <c r="H193" s="134"/>
      <c r="I193" s="134"/>
    </row>
    <row r="194" spans="1:9" x14ac:dyDescent="0.25">
      <c r="A194" s="82"/>
      <c r="B194" s="82"/>
      <c r="G194" s="142"/>
      <c r="H194" s="134"/>
      <c r="I194" s="134"/>
    </row>
    <row r="195" spans="1:9" x14ac:dyDescent="0.25">
      <c r="A195" s="82"/>
      <c r="B195" s="82"/>
      <c r="G195" s="142"/>
      <c r="H195" s="134"/>
      <c r="I195" s="134"/>
    </row>
    <row r="196" spans="1:9" x14ac:dyDescent="0.25">
      <c r="A196" s="82"/>
      <c r="B196" s="82"/>
      <c r="G196" s="142"/>
      <c r="H196" s="134"/>
      <c r="I196" s="134"/>
    </row>
    <row r="197" spans="1:9" x14ac:dyDescent="0.25">
      <c r="A197" s="82"/>
      <c r="B197" s="82"/>
      <c r="G197" s="142"/>
      <c r="H197" s="134"/>
      <c r="I197" s="134"/>
    </row>
    <row r="198" spans="1:9" x14ac:dyDescent="0.25">
      <c r="A198" s="82"/>
      <c r="B198" s="82"/>
      <c r="G198" s="142"/>
      <c r="H198" s="134"/>
      <c r="I198" s="134"/>
    </row>
    <row r="199" spans="1:9" x14ac:dyDescent="0.25">
      <c r="A199" s="82"/>
      <c r="B199" s="82"/>
      <c r="G199" s="142"/>
      <c r="H199" s="134"/>
      <c r="I199" s="134"/>
    </row>
    <row r="200" spans="1:9" x14ac:dyDescent="0.25">
      <c r="A200" s="82"/>
      <c r="B200" s="82"/>
      <c r="G200" s="142"/>
      <c r="H200" s="134"/>
      <c r="I200" s="134"/>
    </row>
    <row r="201" spans="1:9" x14ac:dyDescent="0.25">
      <c r="A201" s="82"/>
      <c r="B201" s="82"/>
      <c r="G201" s="142"/>
      <c r="H201" s="134"/>
      <c r="I201" s="134"/>
    </row>
    <row r="202" spans="1:9" x14ac:dyDescent="0.25">
      <c r="A202" s="82"/>
      <c r="B202" s="82"/>
      <c r="G202" s="142"/>
      <c r="H202" s="134"/>
      <c r="I202" s="134"/>
    </row>
    <row r="203" spans="1:9" x14ac:dyDescent="0.25">
      <c r="A203" s="82"/>
      <c r="B203" s="82"/>
      <c r="G203" s="142"/>
      <c r="H203" s="134"/>
      <c r="I203" s="134"/>
    </row>
    <row r="204" spans="1:9" x14ac:dyDescent="0.25">
      <c r="A204" s="82"/>
      <c r="B204" s="82"/>
      <c r="G204" s="142"/>
      <c r="H204" s="134"/>
      <c r="I204" s="134"/>
    </row>
    <row r="205" spans="1:9" x14ac:dyDescent="0.25">
      <c r="A205" s="82"/>
      <c r="B205" s="82"/>
      <c r="G205" s="142"/>
      <c r="H205" s="134"/>
      <c r="I205" s="134"/>
    </row>
    <row r="206" spans="1:9" x14ac:dyDescent="0.25">
      <c r="A206" s="82"/>
      <c r="B206" s="82"/>
      <c r="G206" s="142"/>
      <c r="H206" s="134"/>
      <c r="I206" s="134"/>
    </row>
    <row r="207" spans="1:9" x14ac:dyDescent="0.25">
      <c r="A207" s="82"/>
      <c r="B207" s="82"/>
      <c r="G207" s="142"/>
      <c r="H207" s="134"/>
      <c r="I207" s="134"/>
    </row>
    <row r="208" spans="1:9" x14ac:dyDescent="0.25">
      <c r="A208" s="82"/>
      <c r="B208" s="82"/>
      <c r="G208" s="142"/>
      <c r="H208" s="134"/>
      <c r="I208" s="134"/>
    </row>
    <row r="209" spans="1:9" x14ac:dyDescent="0.25">
      <c r="A209" s="82"/>
      <c r="B209" s="82"/>
      <c r="G209" s="142"/>
      <c r="H209" s="134"/>
      <c r="I209" s="134"/>
    </row>
    <row r="210" spans="1:9" x14ac:dyDescent="0.25">
      <c r="A210" s="82"/>
      <c r="B210" s="82"/>
      <c r="G210" s="142"/>
      <c r="H210" s="134"/>
      <c r="I210" s="134"/>
    </row>
    <row r="211" spans="1:9" x14ac:dyDescent="0.25">
      <c r="A211" s="82"/>
      <c r="B211" s="82"/>
      <c r="G211" s="142"/>
      <c r="H211" s="134"/>
      <c r="I211" s="134"/>
    </row>
    <row r="212" spans="1:9" x14ac:dyDescent="0.25">
      <c r="A212" s="82"/>
      <c r="B212" s="82"/>
      <c r="G212" s="142"/>
      <c r="H212" s="134"/>
      <c r="I212" s="134"/>
    </row>
    <row r="213" spans="1:9" x14ac:dyDescent="0.25">
      <c r="A213" s="82"/>
      <c r="B213" s="82"/>
      <c r="G213" s="142"/>
      <c r="H213" s="134"/>
      <c r="I213" s="134"/>
    </row>
    <row r="214" spans="1:9" x14ac:dyDescent="0.25">
      <c r="A214" s="82"/>
      <c r="B214" s="82"/>
      <c r="G214" s="142"/>
      <c r="H214" s="134"/>
      <c r="I214" s="134"/>
    </row>
    <row r="215" spans="1:9" x14ac:dyDescent="0.25">
      <c r="A215" s="82"/>
      <c r="B215" s="82"/>
      <c r="G215" s="142"/>
      <c r="H215" s="134"/>
      <c r="I215" s="134"/>
    </row>
    <row r="216" spans="1:9" x14ac:dyDescent="0.25">
      <c r="A216" s="82"/>
      <c r="B216" s="82"/>
      <c r="G216" s="142"/>
      <c r="H216" s="134"/>
      <c r="I216" s="134"/>
    </row>
    <row r="217" spans="1:9" x14ac:dyDescent="0.25">
      <c r="A217" s="82"/>
      <c r="B217" s="82"/>
      <c r="G217" s="142"/>
      <c r="H217" s="134"/>
      <c r="I217" s="134"/>
    </row>
    <row r="218" spans="1:9" x14ac:dyDescent="0.25">
      <c r="A218" s="82"/>
      <c r="B218" s="82"/>
      <c r="G218" s="142"/>
      <c r="H218" s="134"/>
      <c r="I218" s="134"/>
    </row>
    <row r="219" spans="1:9" x14ac:dyDescent="0.25">
      <c r="A219" s="82"/>
      <c r="B219" s="82"/>
      <c r="G219" s="142"/>
      <c r="H219" s="134"/>
      <c r="I219" s="134"/>
    </row>
    <row r="220" spans="1:9" x14ac:dyDescent="0.25">
      <c r="A220" s="82"/>
      <c r="B220" s="82"/>
      <c r="G220" s="142"/>
      <c r="H220" s="134"/>
      <c r="I220" s="134"/>
    </row>
    <row r="221" spans="1:9" x14ac:dyDescent="0.25">
      <c r="A221" s="82"/>
      <c r="B221" s="82"/>
      <c r="G221" s="142"/>
      <c r="H221" s="134"/>
      <c r="I221" s="134"/>
    </row>
    <row r="222" spans="1:9" x14ac:dyDescent="0.25">
      <c r="A222" s="82"/>
      <c r="B222" s="82"/>
      <c r="G222" s="142"/>
      <c r="H222" s="134"/>
      <c r="I222" s="134"/>
    </row>
    <row r="223" spans="1:9" x14ac:dyDescent="0.25">
      <c r="A223" s="82"/>
      <c r="B223" s="82"/>
      <c r="G223" s="142"/>
      <c r="H223" s="134"/>
      <c r="I223" s="134"/>
    </row>
    <row r="224" spans="1:9" x14ac:dyDescent="0.25">
      <c r="A224" s="82"/>
      <c r="B224" s="82"/>
      <c r="G224" s="142"/>
      <c r="H224" s="134"/>
      <c r="I224" s="134"/>
    </row>
    <row r="225" spans="1:9" x14ac:dyDescent="0.25">
      <c r="A225" s="82"/>
      <c r="B225" s="82"/>
      <c r="G225" s="142"/>
      <c r="H225" s="134"/>
      <c r="I225" s="134"/>
    </row>
    <row r="226" spans="1:9" x14ac:dyDescent="0.25">
      <c r="A226" s="82"/>
      <c r="B226" s="82"/>
      <c r="G226" s="142"/>
      <c r="H226" s="134"/>
      <c r="I226" s="134"/>
    </row>
    <row r="227" spans="1:9" x14ac:dyDescent="0.25">
      <c r="A227" s="82"/>
      <c r="B227" s="82"/>
      <c r="G227" s="142"/>
      <c r="H227" s="134"/>
      <c r="I227" s="134"/>
    </row>
    <row r="228" spans="1:9" x14ac:dyDescent="0.25">
      <c r="A228" s="82"/>
      <c r="B228" s="82"/>
      <c r="G228" s="142"/>
      <c r="H228" s="134"/>
      <c r="I228" s="134"/>
    </row>
    <row r="229" spans="1:9" x14ac:dyDescent="0.25">
      <c r="A229" s="82"/>
      <c r="B229" s="82"/>
      <c r="G229" s="142"/>
      <c r="H229" s="134"/>
      <c r="I229" s="134"/>
    </row>
    <row r="230" spans="1:9" x14ac:dyDescent="0.25">
      <c r="A230" s="82"/>
      <c r="B230" s="82"/>
      <c r="G230" s="142"/>
      <c r="H230" s="134"/>
      <c r="I230" s="134"/>
    </row>
    <row r="231" spans="1:9" x14ac:dyDescent="0.25">
      <c r="A231" s="82"/>
      <c r="B231" s="82"/>
      <c r="G231" s="142"/>
      <c r="H231" s="134"/>
      <c r="I231" s="134"/>
    </row>
    <row r="232" spans="1:9" x14ac:dyDescent="0.25">
      <c r="A232" s="82"/>
      <c r="B232" s="82"/>
      <c r="G232" s="142"/>
      <c r="H232" s="134"/>
      <c r="I232" s="134"/>
    </row>
    <row r="233" spans="1:9" x14ac:dyDescent="0.25">
      <c r="A233" s="82"/>
      <c r="B233" s="82"/>
      <c r="G233" s="142"/>
      <c r="H233" s="134"/>
      <c r="I233" s="134"/>
    </row>
    <row r="234" spans="1:9" x14ac:dyDescent="0.25">
      <c r="A234" s="82"/>
      <c r="B234" s="82"/>
      <c r="G234" s="142"/>
      <c r="H234" s="134"/>
      <c r="I234" s="134"/>
    </row>
    <row r="235" spans="1:9" x14ac:dyDescent="0.25">
      <c r="A235" s="82"/>
      <c r="B235" s="82"/>
      <c r="G235" s="142"/>
      <c r="H235" s="134"/>
      <c r="I235" s="134"/>
    </row>
    <row r="236" spans="1:9" x14ac:dyDescent="0.25">
      <c r="A236" s="82"/>
      <c r="B236" s="82"/>
      <c r="G236" s="142"/>
      <c r="H236" s="134"/>
      <c r="I236" s="134"/>
    </row>
    <row r="237" spans="1:9" x14ac:dyDescent="0.25">
      <c r="A237" s="82"/>
      <c r="B237" s="82"/>
      <c r="G237" s="142"/>
      <c r="H237" s="134"/>
      <c r="I237" s="134"/>
    </row>
    <row r="238" spans="1:9" x14ac:dyDescent="0.25">
      <c r="A238" s="82"/>
      <c r="B238" s="82"/>
      <c r="G238" s="142"/>
      <c r="H238" s="134"/>
      <c r="I238" s="134"/>
    </row>
    <row r="239" spans="1:9" x14ac:dyDescent="0.25">
      <c r="A239" s="82"/>
      <c r="B239" s="82"/>
      <c r="G239" s="142"/>
      <c r="H239" s="134"/>
      <c r="I239" s="134"/>
    </row>
    <row r="240" spans="1:9" x14ac:dyDescent="0.25">
      <c r="A240" s="82"/>
      <c r="B240" s="82"/>
      <c r="G240" s="142"/>
      <c r="H240" s="134"/>
      <c r="I240" s="134"/>
    </row>
    <row r="241" spans="1:9" x14ac:dyDescent="0.25">
      <c r="A241" s="82"/>
      <c r="B241" s="82"/>
      <c r="G241" s="142"/>
      <c r="H241" s="134"/>
      <c r="I241" s="134"/>
    </row>
    <row r="242" spans="1:9" x14ac:dyDescent="0.25">
      <c r="A242" s="82"/>
      <c r="B242" s="82"/>
      <c r="G242" s="142"/>
      <c r="H242" s="134"/>
      <c r="I242" s="134"/>
    </row>
    <row r="243" spans="1:9" x14ac:dyDescent="0.25">
      <c r="A243" s="82"/>
      <c r="B243" s="82"/>
      <c r="G243" s="142"/>
      <c r="H243" s="134"/>
      <c r="I243" s="134"/>
    </row>
    <row r="244" spans="1:9" x14ac:dyDescent="0.25">
      <c r="A244" s="82"/>
      <c r="B244" s="82"/>
      <c r="G244" s="142"/>
      <c r="H244" s="134"/>
      <c r="I244" s="134"/>
    </row>
    <row r="245" spans="1:9" x14ac:dyDescent="0.25">
      <c r="A245" s="82"/>
      <c r="B245" s="82"/>
      <c r="G245" s="142"/>
      <c r="H245" s="134"/>
      <c r="I245" s="134"/>
    </row>
    <row r="246" spans="1:9" x14ac:dyDescent="0.25">
      <c r="A246" s="82"/>
      <c r="B246" s="82"/>
      <c r="G246" s="142"/>
      <c r="H246" s="134"/>
      <c r="I246" s="134"/>
    </row>
    <row r="247" spans="1:9" x14ac:dyDescent="0.25">
      <c r="A247" s="82"/>
      <c r="B247" s="82"/>
      <c r="G247" s="142"/>
      <c r="H247" s="134"/>
      <c r="I247" s="134"/>
    </row>
    <row r="248" spans="1:9" x14ac:dyDescent="0.25">
      <c r="A248" s="82"/>
      <c r="B248" s="82"/>
      <c r="G248" s="142"/>
      <c r="H248" s="134"/>
      <c r="I248" s="134"/>
    </row>
    <row r="249" spans="1:9" x14ac:dyDescent="0.25">
      <c r="A249" s="82"/>
      <c r="B249" s="82"/>
      <c r="G249" s="142"/>
      <c r="H249" s="134"/>
      <c r="I249" s="134"/>
    </row>
    <row r="250" spans="1:9" x14ac:dyDescent="0.25">
      <c r="A250" s="82"/>
      <c r="B250" s="82"/>
      <c r="G250" s="142"/>
      <c r="H250" s="134"/>
      <c r="I250" s="134"/>
    </row>
    <row r="251" spans="1:9" x14ac:dyDescent="0.25">
      <c r="A251" s="82"/>
      <c r="B251" s="82"/>
      <c r="G251" s="142"/>
      <c r="H251" s="134"/>
      <c r="I251" s="134"/>
    </row>
    <row r="252" spans="1:9" x14ac:dyDescent="0.25">
      <c r="A252" s="82"/>
      <c r="B252" s="82"/>
      <c r="G252" s="142"/>
      <c r="H252" s="134"/>
      <c r="I252" s="134"/>
    </row>
    <row r="253" spans="1:9" x14ac:dyDescent="0.25">
      <c r="A253" s="82"/>
      <c r="B253" s="82"/>
      <c r="G253" s="142"/>
      <c r="H253" s="134"/>
      <c r="I253" s="134"/>
    </row>
    <row r="254" spans="1:9" x14ac:dyDescent="0.25">
      <c r="A254" s="82"/>
      <c r="B254" s="82"/>
      <c r="G254" s="142"/>
      <c r="H254" s="134"/>
      <c r="I254" s="134"/>
    </row>
    <row r="255" spans="1:9" x14ac:dyDescent="0.25">
      <c r="A255" s="82"/>
      <c r="B255" s="82"/>
      <c r="G255" s="142"/>
      <c r="H255" s="134"/>
      <c r="I255" s="134"/>
    </row>
    <row r="256" spans="1:9" x14ac:dyDescent="0.25">
      <c r="A256" s="82"/>
      <c r="B256" s="82"/>
      <c r="G256" s="142"/>
      <c r="H256" s="134"/>
      <c r="I256" s="134"/>
    </row>
    <row r="257" spans="1:9" x14ac:dyDescent="0.25">
      <c r="A257" s="82"/>
      <c r="B257" s="82"/>
      <c r="G257" s="142"/>
      <c r="H257" s="134"/>
      <c r="I257" s="134"/>
    </row>
    <row r="258" spans="1:9" x14ac:dyDescent="0.25">
      <c r="A258" s="82"/>
      <c r="B258" s="82"/>
      <c r="G258" s="142"/>
      <c r="H258" s="134"/>
      <c r="I258" s="134"/>
    </row>
    <row r="259" spans="1:9" x14ac:dyDescent="0.25">
      <c r="A259" s="82"/>
      <c r="B259" s="82"/>
      <c r="G259" s="142"/>
      <c r="H259" s="134"/>
      <c r="I259" s="134"/>
    </row>
    <row r="260" spans="1:9" x14ac:dyDescent="0.25">
      <c r="A260" s="82"/>
      <c r="B260" s="82"/>
      <c r="G260" s="142"/>
      <c r="H260" s="134"/>
      <c r="I260" s="134"/>
    </row>
    <row r="261" spans="1:9" x14ac:dyDescent="0.25">
      <c r="A261" s="82"/>
      <c r="B261" s="82"/>
      <c r="G261" s="142"/>
      <c r="H261" s="134"/>
      <c r="I261" s="134"/>
    </row>
    <row r="262" spans="1:9" x14ac:dyDescent="0.25">
      <c r="A262" s="82"/>
      <c r="B262" s="82"/>
      <c r="G262" s="142"/>
      <c r="H262" s="134"/>
      <c r="I262" s="134"/>
    </row>
    <row r="263" spans="1:9" x14ac:dyDescent="0.25">
      <c r="A263" s="82"/>
      <c r="B263" s="82"/>
      <c r="G263" s="142"/>
      <c r="H263" s="134"/>
      <c r="I263" s="134"/>
    </row>
    <row r="264" spans="1:9" x14ac:dyDescent="0.25">
      <c r="A264" s="82"/>
      <c r="B264" s="82"/>
      <c r="G264" s="142"/>
      <c r="H264" s="134"/>
      <c r="I264" s="134"/>
    </row>
    <row r="265" spans="1:9" x14ac:dyDescent="0.25">
      <c r="A265" s="82"/>
      <c r="B265" s="82"/>
      <c r="G265" s="142"/>
      <c r="H265" s="134"/>
      <c r="I265" s="134"/>
    </row>
    <row r="266" spans="1:9" x14ac:dyDescent="0.25">
      <c r="A266" s="82"/>
      <c r="B266" s="82"/>
      <c r="G266" s="142"/>
      <c r="H266" s="134"/>
      <c r="I266" s="134"/>
    </row>
    <row r="267" spans="1:9" x14ac:dyDescent="0.25">
      <c r="A267" s="82"/>
      <c r="B267" s="82"/>
      <c r="G267" s="142"/>
      <c r="H267" s="134"/>
      <c r="I267" s="134"/>
    </row>
    <row r="268" spans="1:9" x14ac:dyDescent="0.25">
      <c r="A268" s="82"/>
      <c r="B268" s="82"/>
      <c r="G268" s="142"/>
      <c r="H268" s="134"/>
      <c r="I268" s="134"/>
    </row>
    <row r="269" spans="1:9" x14ac:dyDescent="0.25">
      <c r="A269" s="82"/>
      <c r="B269" s="82"/>
      <c r="G269" s="142"/>
      <c r="H269" s="134"/>
      <c r="I269" s="134"/>
    </row>
    <row r="270" spans="1:9" x14ac:dyDescent="0.25">
      <c r="A270" s="82"/>
      <c r="B270" s="82"/>
      <c r="G270" s="142"/>
      <c r="H270" s="134"/>
      <c r="I270" s="134"/>
    </row>
    <row r="271" spans="1:9" x14ac:dyDescent="0.25">
      <c r="A271" s="82"/>
      <c r="B271" s="82"/>
      <c r="G271" s="142"/>
      <c r="H271" s="134"/>
      <c r="I271" s="134"/>
    </row>
    <row r="272" spans="1:9" x14ac:dyDescent="0.25">
      <c r="A272" s="82"/>
      <c r="B272" s="82"/>
      <c r="G272" s="142"/>
      <c r="H272" s="134"/>
      <c r="I272" s="134"/>
    </row>
    <row r="273" spans="1:9" x14ac:dyDescent="0.25">
      <c r="A273" s="82"/>
      <c r="B273" s="82"/>
      <c r="G273" s="142"/>
      <c r="H273" s="134"/>
      <c r="I273" s="134"/>
    </row>
    <row r="274" spans="1:9" x14ac:dyDescent="0.25">
      <c r="A274" s="82"/>
      <c r="B274" s="82"/>
      <c r="G274" s="142"/>
      <c r="H274" s="134"/>
      <c r="I274" s="134"/>
    </row>
    <row r="275" spans="1:9" x14ac:dyDescent="0.25">
      <c r="A275" s="82"/>
      <c r="B275" s="82"/>
      <c r="G275" s="142"/>
      <c r="H275" s="134"/>
      <c r="I275" s="134"/>
    </row>
    <row r="276" spans="1:9" x14ac:dyDescent="0.25">
      <c r="A276" s="82"/>
      <c r="B276" s="82"/>
      <c r="G276" s="142"/>
      <c r="H276" s="134"/>
      <c r="I276" s="134"/>
    </row>
    <row r="277" spans="1:9" x14ac:dyDescent="0.25">
      <c r="A277" s="82"/>
      <c r="B277" s="82"/>
      <c r="G277" s="142"/>
      <c r="H277" s="134"/>
      <c r="I277" s="134"/>
    </row>
    <row r="278" spans="1:9" x14ac:dyDescent="0.25">
      <c r="A278" s="82"/>
      <c r="B278" s="82"/>
      <c r="G278" s="142"/>
      <c r="H278" s="134"/>
      <c r="I278" s="134"/>
    </row>
    <row r="279" spans="1:9" x14ac:dyDescent="0.25">
      <c r="A279" s="82"/>
      <c r="B279" s="82"/>
      <c r="G279" s="142"/>
      <c r="H279" s="134"/>
      <c r="I279" s="134"/>
    </row>
    <row r="280" spans="1:9" x14ac:dyDescent="0.25">
      <c r="A280" s="82"/>
      <c r="B280" s="82"/>
      <c r="G280" s="142"/>
      <c r="H280" s="134"/>
      <c r="I280" s="134"/>
    </row>
    <row r="281" spans="1:9" x14ac:dyDescent="0.25">
      <c r="A281" s="82"/>
      <c r="B281" s="82"/>
      <c r="G281" s="142"/>
      <c r="H281" s="134"/>
      <c r="I281" s="134"/>
    </row>
    <row r="282" spans="1:9" x14ac:dyDescent="0.25">
      <c r="A282" s="82"/>
      <c r="B282" s="82"/>
      <c r="G282" s="142"/>
      <c r="H282" s="134"/>
      <c r="I282" s="134"/>
    </row>
    <row r="283" spans="1:9" x14ac:dyDescent="0.25">
      <c r="A283" s="82"/>
      <c r="B283" s="82"/>
      <c r="G283" s="142"/>
      <c r="H283" s="134"/>
      <c r="I283" s="134"/>
    </row>
    <row r="284" spans="1:9" x14ac:dyDescent="0.25">
      <c r="A284" s="82"/>
      <c r="B284" s="82"/>
      <c r="G284" s="142"/>
      <c r="H284" s="134"/>
      <c r="I284" s="134"/>
    </row>
    <row r="285" spans="1:9" x14ac:dyDescent="0.25">
      <c r="A285" s="82"/>
      <c r="B285" s="82"/>
      <c r="G285" s="142"/>
      <c r="H285" s="134"/>
      <c r="I285" s="134"/>
    </row>
    <row r="286" spans="1:9" x14ac:dyDescent="0.25">
      <c r="A286" s="82"/>
      <c r="B286" s="82"/>
      <c r="G286" s="142"/>
      <c r="H286" s="134"/>
      <c r="I286" s="134"/>
    </row>
    <row r="287" spans="1:9" x14ac:dyDescent="0.25">
      <c r="A287" s="82"/>
      <c r="B287" s="82"/>
      <c r="G287" s="142"/>
      <c r="H287" s="134"/>
      <c r="I287" s="134"/>
    </row>
    <row r="288" spans="1:9" x14ac:dyDescent="0.25">
      <c r="A288" s="82"/>
      <c r="B288" s="82"/>
      <c r="G288" s="142"/>
      <c r="H288" s="134"/>
      <c r="I288" s="134"/>
    </row>
    <row r="289" spans="1:9" x14ac:dyDescent="0.25">
      <c r="A289" s="82"/>
      <c r="B289" s="82"/>
      <c r="G289" s="142"/>
      <c r="H289" s="134"/>
      <c r="I289" s="134"/>
    </row>
    <row r="290" spans="1:9" x14ac:dyDescent="0.25">
      <c r="A290" s="82"/>
      <c r="B290" s="82"/>
      <c r="G290" s="142"/>
      <c r="H290" s="134"/>
      <c r="I290" s="134"/>
    </row>
    <row r="291" spans="1:9" x14ac:dyDescent="0.25">
      <c r="A291" s="82"/>
      <c r="B291" s="82"/>
      <c r="G291" s="142"/>
      <c r="H291" s="134"/>
      <c r="I291" s="134"/>
    </row>
    <row r="292" spans="1:9" x14ac:dyDescent="0.25">
      <c r="A292" s="82"/>
      <c r="B292" s="82"/>
      <c r="G292" s="142"/>
      <c r="H292" s="134"/>
      <c r="I292" s="134"/>
    </row>
    <row r="293" spans="1:9" x14ac:dyDescent="0.25">
      <c r="A293" s="82"/>
      <c r="B293" s="82"/>
      <c r="G293" s="142"/>
      <c r="H293" s="134"/>
      <c r="I293" s="134"/>
    </row>
    <row r="294" spans="1:9" x14ac:dyDescent="0.25">
      <c r="A294" s="82"/>
      <c r="B294" s="82"/>
      <c r="G294" s="142"/>
      <c r="H294" s="134"/>
      <c r="I294" s="134"/>
    </row>
    <row r="295" spans="1:9" x14ac:dyDescent="0.25">
      <c r="A295" s="82"/>
      <c r="B295" s="82"/>
      <c r="G295" s="142"/>
      <c r="H295" s="134"/>
      <c r="I295" s="134"/>
    </row>
    <row r="296" spans="1:9" x14ac:dyDescent="0.25">
      <c r="A296" s="82"/>
      <c r="B296" s="82"/>
      <c r="G296" s="142"/>
      <c r="H296" s="134"/>
      <c r="I296" s="134"/>
    </row>
    <row r="297" spans="1:9" x14ac:dyDescent="0.25">
      <c r="A297" s="82"/>
      <c r="B297" s="82"/>
      <c r="G297" s="142"/>
      <c r="H297" s="134"/>
      <c r="I297" s="134"/>
    </row>
    <row r="298" spans="1:9" x14ac:dyDescent="0.25">
      <c r="A298" s="82"/>
      <c r="B298" s="82"/>
      <c r="G298" s="142"/>
      <c r="H298" s="134"/>
      <c r="I298" s="134"/>
    </row>
    <row r="299" spans="1:9" x14ac:dyDescent="0.25">
      <c r="A299" s="82"/>
      <c r="B299" s="82"/>
      <c r="G299" s="142"/>
      <c r="H299" s="134"/>
      <c r="I299" s="134"/>
    </row>
    <row r="300" spans="1:9" x14ac:dyDescent="0.25">
      <c r="A300" s="82"/>
      <c r="B300" s="82"/>
      <c r="G300" s="142"/>
      <c r="H300" s="134"/>
      <c r="I300" s="134"/>
    </row>
    <row r="301" spans="1:9" x14ac:dyDescent="0.25">
      <c r="A301" s="82"/>
      <c r="B301" s="82"/>
      <c r="G301" s="142"/>
      <c r="H301" s="134"/>
      <c r="I301" s="134"/>
    </row>
    <row r="302" spans="1:9" x14ac:dyDescent="0.25">
      <c r="A302" s="82"/>
      <c r="B302" s="82"/>
      <c r="G302" s="142"/>
      <c r="H302" s="134"/>
      <c r="I302" s="134"/>
    </row>
    <row r="303" spans="1:9" x14ac:dyDescent="0.25">
      <c r="A303" s="82"/>
      <c r="B303" s="82"/>
      <c r="G303" s="142"/>
      <c r="H303" s="134"/>
      <c r="I303" s="134"/>
    </row>
    <row r="304" spans="1:9" x14ac:dyDescent="0.25">
      <c r="A304" s="82"/>
      <c r="B304" s="82"/>
      <c r="G304" s="142"/>
      <c r="H304" s="134"/>
      <c r="I304" s="134"/>
    </row>
    <row r="305" spans="1:9" x14ac:dyDescent="0.25">
      <c r="A305" s="82"/>
      <c r="B305" s="82"/>
      <c r="G305" s="142"/>
      <c r="H305" s="134"/>
      <c r="I305" s="134"/>
    </row>
    <row r="306" spans="1:9" x14ac:dyDescent="0.25">
      <c r="A306" s="82"/>
      <c r="B306" s="82"/>
      <c r="G306" s="142"/>
      <c r="H306" s="134"/>
      <c r="I306" s="134"/>
    </row>
    <row r="307" spans="1:9" x14ac:dyDescent="0.25">
      <c r="A307" s="82"/>
      <c r="B307" s="82"/>
      <c r="G307" s="142"/>
      <c r="H307" s="134"/>
      <c r="I307" s="134"/>
    </row>
    <row r="308" spans="1:9" x14ac:dyDescent="0.25">
      <c r="A308" s="82"/>
      <c r="B308" s="82"/>
      <c r="G308" s="142"/>
      <c r="H308" s="134"/>
      <c r="I308" s="134"/>
    </row>
    <row r="309" spans="1:9" x14ac:dyDescent="0.25">
      <c r="A309" s="82"/>
      <c r="B309" s="82"/>
      <c r="G309" s="142"/>
      <c r="H309" s="134"/>
      <c r="I309" s="134"/>
    </row>
    <row r="310" spans="1:9" x14ac:dyDescent="0.25">
      <c r="A310" s="82"/>
      <c r="B310" s="82"/>
      <c r="G310" s="142"/>
      <c r="H310" s="134"/>
      <c r="I310" s="134"/>
    </row>
    <row r="311" spans="1:9" x14ac:dyDescent="0.25">
      <c r="A311" s="82"/>
      <c r="B311" s="82"/>
      <c r="G311" s="142"/>
      <c r="H311" s="134"/>
      <c r="I311" s="134"/>
    </row>
    <row r="312" spans="1:9" x14ac:dyDescent="0.25">
      <c r="A312" s="82"/>
      <c r="B312" s="82"/>
      <c r="G312" s="142"/>
      <c r="H312" s="134"/>
      <c r="I312" s="134"/>
    </row>
    <row r="313" spans="1:9" x14ac:dyDescent="0.25">
      <c r="A313" s="82"/>
      <c r="B313" s="82"/>
      <c r="G313" s="142"/>
      <c r="H313" s="134"/>
      <c r="I313" s="134"/>
    </row>
    <row r="314" spans="1:9" x14ac:dyDescent="0.25">
      <c r="A314" s="82"/>
      <c r="B314" s="82"/>
      <c r="G314" s="142"/>
      <c r="H314" s="134"/>
      <c r="I314" s="134"/>
    </row>
    <row r="315" spans="1:9" x14ac:dyDescent="0.25">
      <c r="A315" s="82"/>
      <c r="B315" s="82"/>
      <c r="G315" s="142"/>
      <c r="H315" s="134"/>
      <c r="I315" s="134"/>
    </row>
    <row r="316" spans="1:9" x14ac:dyDescent="0.25">
      <c r="A316" s="82"/>
      <c r="B316" s="82"/>
      <c r="G316" s="142"/>
      <c r="H316" s="134"/>
      <c r="I316" s="134"/>
    </row>
    <row r="317" spans="1:9" x14ac:dyDescent="0.25">
      <c r="A317" s="82"/>
      <c r="B317" s="82"/>
      <c r="G317" s="142"/>
      <c r="H317" s="134"/>
      <c r="I317" s="134"/>
    </row>
    <row r="318" spans="1:9" x14ac:dyDescent="0.25">
      <c r="A318" s="82"/>
      <c r="B318" s="82"/>
      <c r="G318" s="142"/>
      <c r="H318" s="134"/>
      <c r="I318" s="134"/>
    </row>
    <row r="319" spans="1:9" x14ac:dyDescent="0.25">
      <c r="A319" s="82"/>
      <c r="B319" s="82"/>
      <c r="G319" s="142"/>
      <c r="H319" s="134"/>
      <c r="I319" s="134"/>
    </row>
    <row r="320" spans="1:9" x14ac:dyDescent="0.25">
      <c r="A320" s="82"/>
      <c r="B320" s="82"/>
      <c r="G320" s="142"/>
      <c r="H320" s="134"/>
      <c r="I320" s="134"/>
    </row>
    <row r="321" spans="1:9" x14ac:dyDescent="0.25">
      <c r="A321" s="82"/>
      <c r="B321" s="82"/>
      <c r="G321" s="142"/>
      <c r="H321" s="134"/>
      <c r="I321" s="134"/>
    </row>
    <row r="322" spans="1:9" x14ac:dyDescent="0.25">
      <c r="A322" s="82"/>
      <c r="B322" s="82"/>
      <c r="G322" s="142"/>
      <c r="H322" s="134"/>
      <c r="I322" s="134"/>
    </row>
    <row r="323" spans="1:9" x14ac:dyDescent="0.25">
      <c r="A323" s="82"/>
      <c r="B323" s="82"/>
      <c r="G323" s="142"/>
      <c r="H323" s="134"/>
      <c r="I323" s="134"/>
    </row>
    <row r="324" spans="1:9" x14ac:dyDescent="0.25">
      <c r="A324" s="82"/>
      <c r="B324" s="82"/>
      <c r="G324" s="142"/>
      <c r="H324" s="134"/>
      <c r="I324" s="134"/>
    </row>
    <row r="325" spans="1:9" x14ac:dyDescent="0.25">
      <c r="A325" s="82"/>
      <c r="B325" s="82"/>
      <c r="G325" s="142"/>
      <c r="H325" s="134"/>
      <c r="I325" s="134"/>
    </row>
    <row r="326" spans="1:9" x14ac:dyDescent="0.25">
      <c r="A326" s="82"/>
      <c r="B326" s="82"/>
      <c r="G326" s="142"/>
      <c r="H326" s="134"/>
      <c r="I326" s="134"/>
    </row>
    <row r="327" spans="1:9" x14ac:dyDescent="0.25">
      <c r="A327" s="82"/>
      <c r="B327" s="82"/>
      <c r="G327" s="142"/>
      <c r="H327" s="134"/>
      <c r="I327" s="134"/>
    </row>
    <row r="328" spans="1:9" x14ac:dyDescent="0.25">
      <c r="A328" s="82"/>
      <c r="B328" s="82"/>
      <c r="G328" s="142"/>
      <c r="H328" s="134"/>
      <c r="I328" s="134"/>
    </row>
    <row r="329" spans="1:9" x14ac:dyDescent="0.25">
      <c r="A329" s="82"/>
      <c r="B329" s="82"/>
      <c r="G329" s="142"/>
      <c r="H329" s="134"/>
      <c r="I329" s="134"/>
    </row>
    <row r="330" spans="1:9" x14ac:dyDescent="0.25">
      <c r="A330" s="82"/>
      <c r="B330" s="82"/>
      <c r="G330" s="142"/>
      <c r="H330" s="134"/>
      <c r="I330" s="134"/>
    </row>
    <row r="331" spans="1:9" x14ac:dyDescent="0.25">
      <c r="A331" s="82"/>
      <c r="B331" s="82"/>
      <c r="G331" s="142"/>
      <c r="H331" s="134"/>
      <c r="I331" s="134"/>
    </row>
    <row r="332" spans="1:9" x14ac:dyDescent="0.25">
      <c r="A332" s="82"/>
      <c r="B332" s="82"/>
      <c r="G332" s="142"/>
      <c r="H332" s="134"/>
      <c r="I332" s="134"/>
    </row>
    <row r="333" spans="1:9" x14ac:dyDescent="0.25">
      <c r="A333" s="82"/>
      <c r="B333" s="82"/>
      <c r="G333" s="142"/>
      <c r="H333" s="134"/>
      <c r="I333" s="134"/>
    </row>
    <row r="334" spans="1:9" x14ac:dyDescent="0.25">
      <c r="A334" s="82"/>
      <c r="B334" s="82"/>
      <c r="G334" s="142"/>
      <c r="H334" s="134"/>
      <c r="I334" s="134"/>
    </row>
    <row r="335" spans="1:9" x14ac:dyDescent="0.25">
      <c r="A335" s="82"/>
      <c r="B335" s="82"/>
      <c r="G335" s="142"/>
      <c r="H335" s="134"/>
      <c r="I335" s="134"/>
    </row>
    <row r="336" spans="1:9" x14ac:dyDescent="0.25">
      <c r="A336" s="82"/>
      <c r="B336" s="82"/>
      <c r="G336" s="142"/>
      <c r="H336" s="134"/>
      <c r="I336" s="134"/>
    </row>
    <row r="337" spans="1:9" x14ac:dyDescent="0.25">
      <c r="A337" s="82"/>
      <c r="B337" s="82"/>
      <c r="G337" s="142"/>
      <c r="H337" s="134"/>
      <c r="I337" s="134"/>
    </row>
    <row r="338" spans="1:9" x14ac:dyDescent="0.25">
      <c r="A338" s="82"/>
      <c r="B338" s="82"/>
      <c r="G338" s="142"/>
      <c r="H338" s="134"/>
      <c r="I338" s="134"/>
    </row>
    <row r="339" spans="1:9" x14ac:dyDescent="0.25">
      <c r="A339" s="82"/>
      <c r="B339" s="82"/>
      <c r="G339" s="142"/>
      <c r="H339" s="134"/>
      <c r="I339" s="134"/>
    </row>
    <row r="340" spans="1:9" x14ac:dyDescent="0.25">
      <c r="A340" s="82"/>
      <c r="B340" s="82"/>
      <c r="G340" s="142"/>
      <c r="H340" s="134"/>
      <c r="I340" s="134"/>
    </row>
    <row r="341" spans="1:9" x14ac:dyDescent="0.25">
      <c r="A341" s="82"/>
      <c r="B341" s="82"/>
      <c r="G341" s="142"/>
      <c r="H341" s="134"/>
      <c r="I341" s="134"/>
    </row>
    <row r="342" spans="1:9" x14ac:dyDescent="0.25">
      <c r="A342" s="82"/>
      <c r="B342" s="82"/>
      <c r="G342" s="142"/>
      <c r="H342" s="134"/>
      <c r="I342" s="134"/>
    </row>
    <row r="343" spans="1:9" x14ac:dyDescent="0.25">
      <c r="A343" s="82"/>
      <c r="B343" s="82"/>
      <c r="G343" s="142"/>
      <c r="H343" s="134"/>
      <c r="I343" s="134"/>
    </row>
    <row r="344" spans="1:9" x14ac:dyDescent="0.25">
      <c r="A344" s="82"/>
      <c r="B344" s="82"/>
      <c r="G344" s="142"/>
      <c r="H344" s="134"/>
      <c r="I344" s="134"/>
    </row>
    <row r="345" spans="1:9" x14ac:dyDescent="0.25">
      <c r="A345" s="82"/>
      <c r="B345" s="82"/>
      <c r="G345" s="142"/>
      <c r="H345" s="134"/>
      <c r="I345" s="134"/>
    </row>
    <row r="346" spans="1:9" x14ac:dyDescent="0.25">
      <c r="A346" s="82"/>
      <c r="B346" s="82"/>
      <c r="G346" s="142"/>
      <c r="H346" s="134"/>
      <c r="I346" s="134"/>
    </row>
    <row r="347" spans="1:9" x14ac:dyDescent="0.25">
      <c r="A347" s="82"/>
      <c r="B347" s="82"/>
      <c r="G347" s="142"/>
      <c r="H347" s="134"/>
      <c r="I347" s="134"/>
    </row>
    <row r="348" spans="1:9" x14ac:dyDescent="0.25">
      <c r="A348" s="82"/>
      <c r="B348" s="82"/>
      <c r="G348" s="142"/>
      <c r="H348" s="134"/>
      <c r="I348" s="134"/>
    </row>
    <row r="349" spans="1:9" x14ac:dyDescent="0.25">
      <c r="A349" s="82"/>
      <c r="B349" s="82"/>
      <c r="G349" s="142"/>
      <c r="H349" s="134"/>
      <c r="I349" s="134"/>
    </row>
    <row r="350" spans="1:9" x14ac:dyDescent="0.25">
      <c r="A350" s="82"/>
      <c r="B350" s="82"/>
      <c r="G350" s="142"/>
      <c r="H350" s="134"/>
      <c r="I350" s="134"/>
    </row>
    <row r="351" spans="1:9" x14ac:dyDescent="0.25">
      <c r="A351" s="82"/>
      <c r="B351" s="82"/>
      <c r="G351" s="142"/>
      <c r="H351" s="134"/>
      <c r="I351" s="134"/>
    </row>
    <row r="352" spans="1:9" x14ac:dyDescent="0.25">
      <c r="A352" s="82"/>
      <c r="B352" s="82"/>
      <c r="G352" s="142"/>
      <c r="H352" s="134"/>
      <c r="I352" s="134"/>
    </row>
    <row r="353" spans="1:9" x14ac:dyDescent="0.25">
      <c r="A353" s="82"/>
      <c r="B353" s="82"/>
      <c r="G353" s="142"/>
      <c r="H353" s="134"/>
      <c r="I353" s="134"/>
    </row>
    <row r="354" spans="1:9" x14ac:dyDescent="0.25">
      <c r="A354" s="82"/>
      <c r="B354" s="82"/>
      <c r="G354" s="142"/>
      <c r="H354" s="134"/>
      <c r="I354" s="134"/>
    </row>
    <row r="355" spans="1:9" x14ac:dyDescent="0.25">
      <c r="A355" s="82"/>
      <c r="B355" s="82"/>
      <c r="G355" s="142"/>
      <c r="H355" s="134"/>
      <c r="I355" s="134"/>
    </row>
    <row r="356" spans="1:9" x14ac:dyDescent="0.25">
      <c r="A356" s="82"/>
      <c r="B356" s="82"/>
      <c r="G356" s="142"/>
      <c r="H356" s="134"/>
      <c r="I356" s="134"/>
    </row>
    <row r="357" spans="1:9" x14ac:dyDescent="0.25">
      <c r="A357" s="82"/>
      <c r="B357" s="82"/>
      <c r="G357" s="142"/>
      <c r="H357" s="134"/>
      <c r="I357" s="134"/>
    </row>
    <row r="358" spans="1:9" x14ac:dyDescent="0.25">
      <c r="A358" s="82"/>
      <c r="B358" s="82"/>
      <c r="G358" s="142"/>
      <c r="H358" s="134"/>
      <c r="I358" s="134"/>
    </row>
    <row r="359" spans="1:9" x14ac:dyDescent="0.25">
      <c r="A359" s="82"/>
      <c r="B359" s="82"/>
      <c r="G359" s="142"/>
      <c r="H359" s="134"/>
      <c r="I359" s="134"/>
    </row>
    <row r="360" spans="1:9" x14ac:dyDescent="0.25">
      <c r="A360" s="82"/>
      <c r="B360" s="82"/>
      <c r="G360" s="142"/>
      <c r="H360" s="134"/>
      <c r="I360" s="134"/>
    </row>
    <row r="361" spans="1:9" x14ac:dyDescent="0.25">
      <c r="A361" s="82"/>
      <c r="B361" s="82"/>
      <c r="G361" s="142"/>
      <c r="H361" s="134"/>
      <c r="I361" s="134"/>
    </row>
    <row r="362" spans="1:9" x14ac:dyDescent="0.25">
      <c r="A362" s="82"/>
      <c r="B362" s="82"/>
      <c r="G362" s="142"/>
      <c r="H362" s="134"/>
      <c r="I362" s="134"/>
    </row>
    <row r="363" spans="1:9" x14ac:dyDescent="0.25">
      <c r="A363" s="82"/>
      <c r="B363" s="82"/>
      <c r="G363" s="142"/>
      <c r="H363" s="134"/>
      <c r="I363" s="134"/>
    </row>
    <row r="364" spans="1:9" x14ac:dyDescent="0.25">
      <c r="A364" s="82"/>
      <c r="B364" s="82"/>
      <c r="G364" s="142"/>
      <c r="H364" s="134"/>
      <c r="I364" s="134"/>
    </row>
    <row r="365" spans="1:9" x14ac:dyDescent="0.25">
      <c r="A365" s="82"/>
      <c r="B365" s="82"/>
      <c r="G365" s="142"/>
      <c r="H365" s="134"/>
      <c r="I365" s="134"/>
    </row>
    <row r="366" spans="1:9" x14ac:dyDescent="0.25">
      <c r="A366" s="82"/>
      <c r="B366" s="82"/>
      <c r="G366" s="142"/>
      <c r="H366" s="134"/>
      <c r="I366" s="134"/>
    </row>
    <row r="367" spans="1:9" x14ac:dyDescent="0.25">
      <c r="A367" s="82"/>
      <c r="B367" s="82"/>
      <c r="G367" s="142"/>
      <c r="H367" s="134"/>
      <c r="I367" s="134"/>
    </row>
    <row r="368" spans="1:9" x14ac:dyDescent="0.25">
      <c r="A368" s="82"/>
      <c r="B368" s="82"/>
      <c r="G368" s="142"/>
      <c r="H368" s="134"/>
      <c r="I368" s="134"/>
    </row>
    <row r="369" spans="1:9" x14ac:dyDescent="0.25">
      <c r="A369" s="82"/>
      <c r="B369" s="82"/>
      <c r="G369" s="142"/>
      <c r="H369" s="134"/>
      <c r="I369" s="134"/>
    </row>
    <row r="370" spans="1:9" x14ac:dyDescent="0.25">
      <c r="A370" s="82"/>
      <c r="B370" s="82"/>
      <c r="G370" s="142"/>
      <c r="H370" s="134"/>
      <c r="I370" s="134"/>
    </row>
    <row r="371" spans="1:9" x14ac:dyDescent="0.25">
      <c r="A371" s="82"/>
      <c r="B371" s="82"/>
      <c r="G371" s="142"/>
      <c r="H371" s="134"/>
      <c r="I371" s="134"/>
    </row>
  </sheetData>
  <autoFilter ref="A2:G170">
    <filterColumn colId="2">
      <filters>
        <filter val="3"/>
      </filters>
    </filterColumn>
    <filterColumn colId="3">
      <filters>
        <filter val="3"/>
      </filters>
    </filterColumn>
    <filterColumn colId="4">
      <filters>
        <filter val="2"/>
      </filters>
    </filterColumn>
  </autoFilter>
  <mergeCells count="3">
    <mergeCell ref="A173:F173"/>
    <mergeCell ref="A1:B1"/>
    <mergeCell ref="C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EJEC. PRESUP. ABRIL 2018</vt:lpstr>
      <vt:lpstr>ABRIL</vt:lpstr>
      <vt:lpstr>'EJEC. PRESUP. ABRIL 2018'!Área_de_impresión</vt:lpstr>
      <vt:lpstr>'EJEC. PRESUP. ABRIL 2018'!Títulos_a_imprimir</vt:lpstr>
    </vt:vector>
  </TitlesOfParts>
  <Company>conani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acastillo</dc:creator>
  <cp:lastModifiedBy>Rossy Acosta</cp:lastModifiedBy>
  <cp:lastPrinted>2018-05-01T19:49:00Z</cp:lastPrinted>
  <dcterms:created xsi:type="dcterms:W3CDTF">2013-06-28T13:19:57Z</dcterms:created>
  <dcterms:modified xsi:type="dcterms:W3CDTF">2022-01-31T18:53:56Z</dcterms:modified>
</cp:coreProperties>
</file>