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  2023\12-TRANSPARENCIA  MES DE DIC.  2023\"/>
    </mc:Choice>
  </mc:AlternateContent>
  <bookViews>
    <workbookView xWindow="0" yWindow="0" windowWidth="25395" windowHeight="11550"/>
  </bookViews>
  <sheets>
    <sheet name="Ejec- Presup-Agost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" l="1"/>
  <c r="R10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9" i="2"/>
  <c r="Q69" i="2"/>
  <c r="Q61" i="2"/>
  <c r="Q51" i="2"/>
  <c r="Q35" i="2"/>
  <c r="Q25" i="2"/>
  <c r="Q15" i="2"/>
  <c r="Q9" i="2"/>
  <c r="Q82" i="2" l="1"/>
  <c r="E55" i="2" l="1"/>
  <c r="P69" i="2"/>
  <c r="P61" i="2"/>
  <c r="P51" i="2"/>
  <c r="P35" i="2"/>
  <c r="P25" i="2"/>
  <c r="P15" i="2"/>
  <c r="P9" i="2"/>
  <c r="P82" i="2" l="1"/>
  <c r="O61" i="2" l="1"/>
  <c r="O69" i="2" l="1"/>
  <c r="O9" i="2"/>
  <c r="O51" i="2" l="1"/>
  <c r="O35" i="2"/>
  <c r="O25" i="2"/>
  <c r="O15" i="2"/>
  <c r="O82" i="2" l="1"/>
  <c r="N61" i="2"/>
  <c r="N35" i="2"/>
  <c r="D61" i="2" l="1"/>
  <c r="N51" i="2" l="1"/>
  <c r="N25" i="2"/>
  <c r="N15" i="2"/>
  <c r="N9" i="2"/>
  <c r="N82" i="2" s="1"/>
  <c r="M25" i="2" l="1"/>
  <c r="E36" i="2"/>
  <c r="E52" i="2"/>
  <c r="M9" i="2"/>
  <c r="D15" i="2"/>
  <c r="M61" i="2"/>
  <c r="M51" i="2"/>
  <c r="M35" i="2"/>
  <c r="M15" i="2"/>
  <c r="M82" i="2" l="1"/>
  <c r="L61" i="2"/>
  <c r="L51" i="2"/>
  <c r="L35" i="2"/>
  <c r="L25" i="2"/>
  <c r="L15" i="2"/>
  <c r="L9" i="2"/>
  <c r="L82" i="2" l="1"/>
  <c r="K61" i="2"/>
  <c r="K51" i="2"/>
  <c r="K35" i="2"/>
  <c r="K25" i="2"/>
  <c r="K15" i="2"/>
  <c r="K9" i="2"/>
  <c r="K82" i="2" l="1"/>
  <c r="F9" i="2"/>
  <c r="J51" i="2" l="1"/>
  <c r="J61" i="2" l="1"/>
  <c r="J35" i="2"/>
  <c r="J25" i="2"/>
  <c r="J15" i="2"/>
  <c r="J9" i="2"/>
  <c r="J82" i="2" l="1"/>
  <c r="I25" i="2"/>
  <c r="I61" i="2" l="1"/>
  <c r="I51" i="2"/>
  <c r="I35" i="2"/>
  <c r="I15" i="2"/>
  <c r="I9" i="2"/>
  <c r="I82" i="2" l="1"/>
  <c r="H61" i="2" l="1"/>
  <c r="H51" i="2"/>
  <c r="H25" i="2" l="1"/>
  <c r="E66" i="2" l="1"/>
  <c r="E69" i="2"/>
  <c r="E73" i="2"/>
  <c r="E77" i="2"/>
  <c r="E80" i="2"/>
  <c r="E37" i="2"/>
  <c r="E38" i="2"/>
  <c r="E39" i="2"/>
  <c r="E40" i="2"/>
  <c r="E41" i="2"/>
  <c r="E42" i="2"/>
  <c r="E43" i="2"/>
  <c r="D9" i="2"/>
  <c r="D25" i="2"/>
  <c r="D35" i="2"/>
  <c r="D51" i="2"/>
  <c r="D82" i="2" l="1"/>
  <c r="E35" i="2"/>
  <c r="H35" i="2"/>
  <c r="H15" i="2"/>
  <c r="H9" i="2"/>
  <c r="H82" i="2" l="1"/>
  <c r="G25" i="2"/>
  <c r="G51" i="2" l="1"/>
  <c r="G35" i="2"/>
  <c r="G15" i="2"/>
  <c r="G9" i="2"/>
  <c r="G82" i="2" l="1"/>
  <c r="E59" i="2"/>
  <c r="E62" i="2"/>
  <c r="E61" i="2" s="1"/>
  <c r="E57" i="2"/>
  <c r="E58" i="2"/>
  <c r="E56" i="2"/>
  <c r="E53" i="2"/>
  <c r="E60" i="2"/>
  <c r="E46" i="2"/>
  <c r="E47" i="2"/>
  <c r="E48" i="2"/>
  <c r="E49" i="2"/>
  <c r="E50" i="2"/>
  <c r="E45" i="2"/>
  <c r="E27" i="2"/>
  <c r="E28" i="2"/>
  <c r="E29" i="2"/>
  <c r="E30" i="2"/>
  <c r="E31" i="2"/>
  <c r="E32" i="2"/>
  <c r="E33" i="2"/>
  <c r="E34" i="2"/>
  <c r="E26" i="2"/>
  <c r="E17" i="2"/>
  <c r="E18" i="2"/>
  <c r="E19" i="2"/>
  <c r="E20" i="2"/>
  <c r="E21" i="2"/>
  <c r="E22" i="2"/>
  <c r="E23" i="2"/>
  <c r="E24" i="2"/>
  <c r="E16" i="2"/>
  <c r="E11" i="2"/>
  <c r="E12" i="2"/>
  <c r="E13" i="2"/>
  <c r="E14" i="2"/>
  <c r="E10" i="2"/>
  <c r="E9" i="2" l="1"/>
  <c r="E15" i="2"/>
  <c r="E25" i="2"/>
  <c r="E44" i="2"/>
  <c r="C15" i="2"/>
  <c r="C61" i="2" l="1"/>
  <c r="F51" i="2"/>
  <c r="C51" i="2"/>
  <c r="F35" i="2"/>
  <c r="C35" i="2"/>
  <c r="F25" i="2"/>
  <c r="C25" i="2"/>
  <c r="F15" i="2"/>
  <c r="C9" i="2"/>
  <c r="C82" i="2" l="1"/>
  <c r="F82" i="2"/>
  <c r="B4" i="2" s="1"/>
  <c r="E54" i="2"/>
  <c r="E51" i="2" s="1"/>
  <c r="E82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<sst xmlns="http://schemas.openxmlformats.org/spreadsheetml/2006/main" count="101" uniqueCount="101">
  <si>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</si>
  <si>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</si>
  <si>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</si>
  <si>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</si>
  <si>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</si>
  <si>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</si>
  <si>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</si>
  <si>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</si>
  <si>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</si>
  <si>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</si>
  <si>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</si>
  <si>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</si>
  <si>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</si>
  <si>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</si>
  <si>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</si>
  <si>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</si>
  <si>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</si>
  <si>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</si>
  <si>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</si>
  <si>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</si>
  <si>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</si>
  <si>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</si>
  <si>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</si>
  <si>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</si>
  <si>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</si>
  <si>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</si>
  <si>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</si>
  <si>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</si>
  <si>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</si>
  <si>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</si>
  <si>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</si>
  <si>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</si>
  <si>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</si>
  <si>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</si>
  <si>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</si>
  <si>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</si>
  <si>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</si>
  <si>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</si>
  <si>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</si>
  <si>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</si>
  <si>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</si>
  <si>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</si>
  <si>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</si>
  <si>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</si>
  <si>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</si>
  <si>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</si>
  <si>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</si>
  <si>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</si>
  <si>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</si>
  <si>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</si>
  <si>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</si>
  <si>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</si>
  <si>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</si>
  <si>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</si>
  <si>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</si>
  <si>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</si>
  <si>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</si>
  <si>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</si>
  <si>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</si>
  <si>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</si>
  <si>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</si>
  <si>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</si>
  <si>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</si>
  <si>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</si>
  <si>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</si>
  <si>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</si>
  <si>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</si>
  <si>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</si>
  <si>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</si>
  <si>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</si>
  <si>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</si>
  <si>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</si>
  <si>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</si>
  <si>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</si>
  <si>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</si>
  <si>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</si>
  <si>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Gasto devengado </t>
  </si>
  <si>
    <t xml:space="preserve">Enero </t>
  </si>
  <si>
    <t xml:space="preserve">Total </t>
  </si>
  <si>
    <t>Presupuesto Vigente</t>
  </si>
  <si>
    <t xml:space="preserve">   4 - APLICACIONES FINANCIERAS</t>
  </si>
  <si>
    <t>Febrero</t>
  </si>
  <si>
    <t>Modificacion Presupuestaria</t>
  </si>
  <si>
    <t>Marzo</t>
  </si>
  <si>
    <t>Abril</t>
  </si>
  <si>
    <t>Mayo</t>
  </si>
  <si>
    <t>Junio</t>
  </si>
  <si>
    <t>Julio</t>
  </si>
  <si>
    <t xml:space="preserve">             Consejo Nacional para la Niñez y la Adolescencia</t>
  </si>
  <si>
    <t xml:space="preserve">        Presupuesto de Gastos y Aplicaciones Financieras</t>
  </si>
  <si>
    <t xml:space="preserve">        Año 2023</t>
  </si>
  <si>
    <t>Agosto</t>
  </si>
  <si>
    <t>Septiembre</t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</si>
  <si>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</si>
  <si>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</si>
  <si>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</si>
  <si>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</si>
  <si>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Noviembre</t>
  </si>
  <si>
    <t>Formato:   EXCEL   Tamaño:  52.5 KB</t>
  </si>
  <si>
    <t>Diciembre</t>
  </si>
  <si>
    <t xml:space="preserve">Fecha:  15/01/2024          Hora:   03:33 p.m.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</si>
</sst>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3" fillId="0" borderId="0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39" fontId="3" fillId="0" borderId="0" xfId="0" applyNumberFormat="1" applyFont="1"/>
    <xf numFmtId="164" fontId="4" fillId="0" borderId="0" xfId="1" applyFont="1" applyAlignment="1">
      <alignment horizontal="right"/>
    </xf>
    <xf numFmtId="39" fontId="4" fillId="0" borderId="0" xfId="0" applyNumberFormat="1" applyFont="1" applyFill="1"/>
    <xf numFmtId="39" fontId="4" fillId="0" borderId="0" xfId="0" applyNumberFormat="1" applyFont="1"/>
    <xf numFmtId="164" fontId="4" fillId="0" borderId="0" xfId="1" applyFont="1"/>
    <xf numFmtId="39" fontId="3" fillId="0" borderId="0" xfId="0" applyNumberFormat="1" applyFont="1" applyFill="1"/>
    <xf numFmtId="39" fontId="3" fillId="0" borderId="0" xfId="0" applyNumberFormat="1" applyFont="1" applyBorder="1"/>
    <xf numFmtId="0" fontId="4" fillId="0" borderId="0" xfId="0" applyFont="1" applyAlignment="1">
      <alignment horizontal="left" wrapText="1" indent="2"/>
    </xf>
    <xf numFmtId="0" fontId="4" fillId="0" borderId="0" xfId="0" applyFont="1"/>
    <xf numFmtId="0" fontId="6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8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4" borderId="2" xfId="0" applyFont="1" applyFill="1" applyBorder="1" applyAlignment="1">
      <alignment vertical="center"/>
    </xf>
    <xf numFmtId="39" fontId="2" fillId="4" borderId="2" xfId="0" applyNumberFormat="1" applyFont="1" applyFill="1" applyBorder="1"/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8" fontId="8" fillId="0" borderId="0" xfId="0" applyNumberFormat="1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3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110066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110066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357187</xdr:colOff>
      <xdr:row>90</xdr:row>
      <xdr:rowOff>11906</xdr:rowOff>
    </xdr:from>
    <xdr:to>
      <xdr:col>9</xdr:col>
      <xdr:colOff>611981</xdr:colOff>
      <xdr:row>97</xdr:row>
      <xdr:rowOff>71437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437" y="16287750"/>
          <a:ext cx="7172325" cy="11549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104"/>
  <sheetViews>
    <sheetView showGridLines="0" tabSelected="1" zoomScale="80" zoomScaleNormal="80" workbookViewId="0">
      <selection activeCell="D63" sqref="D63"/>
    </sheetView>
  </sheetViews>
  <sheetFormatPr baseColWidth="10" defaultColWidth="11.42578125" defaultRowHeight="12.75" x14ac:dyDescent="0.2"/>
  <cols>
    <col min="1" max="1" width="4" style="15" customWidth="1"/>
    <col min="2" max="2" width="59" style="15" customWidth="1"/>
    <col min="3" max="3" width="16" style="15" customWidth="1"/>
    <col min="4" max="4" width="14.28515625" style="15" customWidth="1"/>
    <col min="5" max="5" width="16.140625" style="15" customWidth="1"/>
    <col min="6" max="6" width="14.42578125" style="15" customWidth="1"/>
    <col min="7" max="7" width="14.5703125" style="15" customWidth="1"/>
    <col min="8" max="8" width="14.42578125" style="15" customWidth="1"/>
    <col min="9" max="9" width="13.7109375" style="15" customWidth="1"/>
    <col min="10" max="10" width="15.28515625" style="15" bestFit="1" customWidth="1"/>
    <col min="11" max="12" width="14.5703125" style="15" customWidth="1"/>
    <col min="13" max="13" width="15.140625" style="15" customWidth="1"/>
    <col min="14" max="14" width="14.42578125" style="15" customWidth="1"/>
    <col min="15" max="15" width="15" style="15" customWidth="1"/>
    <col min="16" max="16" width="14.28515625" style="15" customWidth="1"/>
    <col min="17" max="17" width="14.5703125" style="15" customWidth="1"/>
    <col min="18" max="18" width="16" style="15" customWidth="1"/>
    <col min="19" max="16384" width="11.42578125" style="15"/>
  </cols>
  <sheetData>
    <row r="1" spans="2:18" ht="21" customHeight="1" x14ac:dyDescent="0.2">
      <c r="B1" s="27" t="s">
        <v>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2:18" ht="18" customHeight="1" x14ac:dyDescent="0.2">
      <c r="B2" s="29" t="s">
        <v>90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18" x14ac:dyDescent="0.2">
      <c r="B3" s="31" t="s">
        <v>89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8.75" customHeight="1" x14ac:dyDescent="0.25">
      <c r="B4" s="32">
        <f>+R82</f>
        <v>1941159524.52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6" spans="2:18" ht="25.5" customHeight="1" x14ac:dyDescent="0.2">
      <c r="B6" s="38" t="s">
        <v>66</v>
      </c>
      <c r="C6" s="39" t="s">
        <v>75</v>
      </c>
      <c r="D6" s="39" t="s">
        <v>82</v>
      </c>
      <c r="E6" s="39" t="s">
        <v>79</v>
      </c>
      <c r="F6" s="35" t="s">
        <v>76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</row>
    <row r="7" spans="2:18" x14ac:dyDescent="0.2">
      <c r="B7" s="38"/>
      <c r="C7" s="40"/>
      <c r="D7" s="40"/>
      <c r="E7" s="40"/>
      <c r="F7" s="16" t="s">
        <v>77</v>
      </c>
      <c r="G7" s="16" t="s">
        <v>81</v>
      </c>
      <c r="H7" s="16" t="s">
        <v>83</v>
      </c>
      <c r="I7" s="16" t="s">
        <v>84</v>
      </c>
      <c r="J7" s="16" t="s">
        <v>85</v>
      </c>
      <c r="K7" s="16" t="s">
        <v>86</v>
      </c>
      <c r="L7" s="16" t="s">
        <v>87</v>
      </c>
      <c r="M7" s="16" t="s">
        <v>91</v>
      </c>
      <c r="N7" s="16" t="s">
        <v>92</v>
      </c>
      <c r="O7" s="16" t="s">
        <v>96</v>
      </c>
      <c r="P7" s="16" t="s">
        <v>97</v>
      </c>
      <c r="Q7" s="16" t="s">
        <v>99</v>
      </c>
      <c r="R7" s="16" t="s">
        <v>78</v>
      </c>
    </row>
    <row r="8" spans="2:18" x14ac:dyDescent="0.2">
      <c r="B8" s="5" t="s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 x14ac:dyDescent="0.2">
      <c r="B9" s="1" t="s">
        <v>1</v>
      </c>
      <c r="C9" s="7">
        <f t="shared" ref="C9:F9" si="0">+C10+C11+C12+C13+C14</f>
        <v>901524879</v>
      </c>
      <c r="D9" s="7">
        <f>+SUM(D10:D14)</f>
        <v>326619957.88</v>
      </c>
      <c r="E9" s="7">
        <f>+SUM(E10:E14)</f>
        <v>1228144836.8800001</v>
      </c>
      <c r="F9" s="7">
        <f t="shared" si="0"/>
        <v>72844998.450000003</v>
      </c>
      <c r="G9" s="7">
        <f t="shared" ref="G9" si="1">+G10+G11+G12+G13+G14</f>
        <v>70112625.349999994</v>
      </c>
      <c r="H9" s="7">
        <f t="shared" ref="H9" si="2">+H10+H11+H12+H13+H14</f>
        <v>69330205.030000001</v>
      </c>
      <c r="I9" s="7">
        <f t="shared" ref="I9:J9" si="3">+I10+I11+I12+I13+I14</f>
        <v>70559062.549999997</v>
      </c>
      <c r="J9" s="7">
        <f t="shared" si="3"/>
        <v>117899836.83</v>
      </c>
      <c r="K9" s="7">
        <f t="shared" ref="K9:P9" si="4">+K10+K11+K12+K13+K14</f>
        <v>78269613.769999996</v>
      </c>
      <c r="L9" s="7">
        <f t="shared" si="4"/>
        <v>77241454.390000015</v>
      </c>
      <c r="M9" s="7">
        <f t="shared" si="4"/>
        <v>76874993.960000008</v>
      </c>
      <c r="N9" s="7">
        <f t="shared" si="4"/>
        <v>77878577.200000003</v>
      </c>
      <c r="O9" s="7">
        <f t="shared" si="4"/>
        <v>81064133.160000011</v>
      </c>
      <c r="P9" s="7">
        <f t="shared" si="4"/>
        <v>209776200.22</v>
      </c>
      <c r="Q9" s="7">
        <f t="shared" ref="Q9" si="5">+Q10+Q11+Q12+Q13+Q14</f>
        <v>143473723.78</v>
      </c>
      <c r="R9" s="7">
        <f>+F9+G9+H9+I9+J9+K9+L9+M9+N9+O9+P9+Q9</f>
        <v>1145325424.6900001</v>
      </c>
    </row>
    <row r="10" spans="2:18" x14ac:dyDescent="0.2">
      <c r="B10" s="2" t="s">
        <v>2</v>
      </c>
      <c r="C10" s="8">
        <v>641765152</v>
      </c>
      <c r="D10" s="9">
        <v>222999251.47999999</v>
      </c>
      <c r="E10" s="10">
        <f>+C10+D10</f>
        <v>864764403.48000002</v>
      </c>
      <c r="F10" s="10">
        <v>60903700</v>
      </c>
      <c r="G10" s="10">
        <v>58848548.420000002</v>
      </c>
      <c r="H10" s="10">
        <v>58046647.899999999</v>
      </c>
      <c r="I10" s="10">
        <v>59032535.780000001</v>
      </c>
      <c r="J10" s="10">
        <v>58349750</v>
      </c>
      <c r="K10" s="10">
        <v>62186175.82</v>
      </c>
      <c r="L10" s="10">
        <v>64412136.340000004</v>
      </c>
      <c r="M10" s="10">
        <v>64516580.520000003</v>
      </c>
      <c r="N10" s="10">
        <v>65047500</v>
      </c>
      <c r="O10" s="10">
        <v>67634632.480000004</v>
      </c>
      <c r="P10" s="10">
        <v>132346538.84999999</v>
      </c>
      <c r="Q10" s="10">
        <v>68652423.939999998</v>
      </c>
      <c r="R10" s="10">
        <f t="shared" ref="R10:R73" si="6">+F10+G10+H10+I10+J10+K10+L10+M10+N10+O10+P10+Q10</f>
        <v>819977170.04999995</v>
      </c>
    </row>
    <row r="11" spans="2:18" x14ac:dyDescent="0.2">
      <c r="B11" s="2" t="s">
        <v>3</v>
      </c>
      <c r="C11" s="8">
        <v>171249248</v>
      </c>
      <c r="D11" s="9">
        <v>65890414.740000002</v>
      </c>
      <c r="E11" s="10">
        <f t="shared" ref="E11:E14" si="7">+C11+D11</f>
        <v>237139662.74000001</v>
      </c>
      <c r="F11" s="10">
        <v>2708591.12</v>
      </c>
      <c r="G11" s="10">
        <v>2450334.0699999998</v>
      </c>
      <c r="H11" s="10">
        <v>2580103.25</v>
      </c>
      <c r="I11" s="10">
        <v>2713777.1</v>
      </c>
      <c r="J11" s="10">
        <v>50701675.530000001</v>
      </c>
      <c r="K11" s="10">
        <v>6649157.8499999996</v>
      </c>
      <c r="L11" s="10">
        <v>3327424.84</v>
      </c>
      <c r="M11" s="10">
        <v>2676101.5499999998</v>
      </c>
      <c r="N11" s="10">
        <v>3003519.61</v>
      </c>
      <c r="O11" s="10">
        <v>3522942.09</v>
      </c>
      <c r="P11" s="10">
        <v>67209329.409999996</v>
      </c>
      <c r="Q11" s="10">
        <v>64561865.659999996</v>
      </c>
      <c r="R11" s="10">
        <f>+F11+G11+H11+I11+J11+K11+L11+M11+N11+O11+P11+Q11</f>
        <v>212104822.08000001</v>
      </c>
    </row>
    <row r="12" spans="2:18" x14ac:dyDescent="0.2">
      <c r="B12" s="2" t="s">
        <v>4</v>
      </c>
      <c r="C12" s="8">
        <v>486000</v>
      </c>
      <c r="D12" s="9">
        <v>-386000</v>
      </c>
      <c r="E12" s="10">
        <f t="shared" si="7"/>
        <v>100000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7289.49</v>
      </c>
      <c r="N12" s="10">
        <v>0</v>
      </c>
      <c r="O12" s="10">
        <v>0</v>
      </c>
      <c r="P12" s="10">
        <v>0</v>
      </c>
      <c r="Q12" s="10">
        <v>0</v>
      </c>
      <c r="R12" s="10">
        <f t="shared" si="6"/>
        <v>7289.49</v>
      </c>
    </row>
    <row r="13" spans="2:18" x14ac:dyDescent="0.2">
      <c r="B13" s="2" t="s">
        <v>5</v>
      </c>
      <c r="C13" s="10">
        <v>0</v>
      </c>
      <c r="D13" s="9">
        <v>0</v>
      </c>
      <c r="E13" s="10">
        <f t="shared" si="7"/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 t="shared" si="6"/>
        <v>0</v>
      </c>
    </row>
    <row r="14" spans="2:18" x14ac:dyDescent="0.2">
      <c r="B14" s="2" t="s">
        <v>6</v>
      </c>
      <c r="C14" s="11">
        <v>88024479</v>
      </c>
      <c r="D14" s="9">
        <v>38116291.659999996</v>
      </c>
      <c r="E14" s="10">
        <f t="shared" si="7"/>
        <v>126140770.66</v>
      </c>
      <c r="F14" s="10">
        <v>9232707.3300000001</v>
      </c>
      <c r="G14" s="10">
        <v>8813742.8599999994</v>
      </c>
      <c r="H14" s="10">
        <v>8703453.8800000008</v>
      </c>
      <c r="I14" s="10">
        <v>8812749.6699999999</v>
      </c>
      <c r="J14" s="10">
        <v>8848411.3000000007</v>
      </c>
      <c r="K14" s="10">
        <v>9434280.0999999996</v>
      </c>
      <c r="L14" s="10">
        <v>9501893.2100000009</v>
      </c>
      <c r="M14" s="10">
        <v>9675022.4000000004</v>
      </c>
      <c r="N14" s="10">
        <v>9827557.5899999999</v>
      </c>
      <c r="O14" s="10">
        <v>9906558.5899999999</v>
      </c>
      <c r="P14" s="10">
        <v>10220331.960000001</v>
      </c>
      <c r="Q14" s="10">
        <v>10259434.18</v>
      </c>
      <c r="R14" s="10">
        <f t="shared" si="6"/>
        <v>113236143.07000002</v>
      </c>
    </row>
    <row r="15" spans="2:18" x14ac:dyDescent="0.2">
      <c r="B15" s="1" t="s">
        <v>7</v>
      </c>
      <c r="C15" s="7">
        <f>+C16+C17+C18+C19+C20+C21+C22+C23+C24</f>
        <v>202813487</v>
      </c>
      <c r="D15" s="12">
        <f>+SUM(D16:D24)</f>
        <v>189389303.78</v>
      </c>
      <c r="E15" s="7">
        <f>+SUM(E16:E24)</f>
        <v>392202790.78000003</v>
      </c>
      <c r="F15" s="7">
        <f t="shared" ref="F15:G15" si="8">+F16+F17+F18+F19+F20+F21+F22+F23+F24</f>
        <v>1566626.07</v>
      </c>
      <c r="G15" s="7">
        <f t="shared" si="8"/>
        <v>7686411.1200000001</v>
      </c>
      <c r="H15" s="7">
        <f t="shared" ref="H15" si="9">+H16+H17+H18+H19+H20+H21+H22+H23+H24</f>
        <v>29827900.550000001</v>
      </c>
      <c r="I15" s="7">
        <f t="shared" ref="I15:J15" si="10">+I16+I17+I18+I19+I20+I21+I22+I23+I24</f>
        <v>10815435.02</v>
      </c>
      <c r="J15" s="7">
        <f t="shared" si="10"/>
        <v>15142371.050000003</v>
      </c>
      <c r="K15" s="7">
        <f t="shared" ref="K15:P15" si="11">+K16+K17+K18+K19+K20+K21+K22+K23+K24</f>
        <v>34518834.149999999</v>
      </c>
      <c r="L15" s="7">
        <f t="shared" si="11"/>
        <v>16616237.01</v>
      </c>
      <c r="M15" s="7">
        <f t="shared" si="11"/>
        <v>14463313.189999999</v>
      </c>
      <c r="N15" s="7">
        <f t="shared" si="11"/>
        <v>35460148.989999995</v>
      </c>
      <c r="O15" s="7">
        <f t="shared" si="11"/>
        <v>30230373.710000001</v>
      </c>
      <c r="P15" s="7">
        <f t="shared" si="11"/>
        <v>31206574.459999997</v>
      </c>
      <c r="Q15" s="7">
        <f t="shared" ref="Q15" si="12">+Q16+Q17+Q18+Q19+Q20+Q21+Q22+Q23+Q24</f>
        <v>77746280.150000006</v>
      </c>
      <c r="R15" s="7">
        <f t="shared" si="6"/>
        <v>305280505.47000003</v>
      </c>
    </row>
    <row r="16" spans="2:18" x14ac:dyDescent="0.2">
      <c r="B16" s="2" t="s">
        <v>8</v>
      </c>
      <c r="C16" s="10">
        <v>31560000</v>
      </c>
      <c r="D16" s="9">
        <v>27489936.690000001</v>
      </c>
      <c r="E16" s="10">
        <f>+C16+D16</f>
        <v>59049936.689999998</v>
      </c>
      <c r="F16" s="10">
        <v>613298.44999999995</v>
      </c>
      <c r="G16" s="10">
        <v>3102635.74</v>
      </c>
      <c r="H16" s="10">
        <v>5890197.1100000003</v>
      </c>
      <c r="I16" s="10">
        <v>1202294.6299999999</v>
      </c>
      <c r="J16" s="10">
        <v>9250333.5500000007</v>
      </c>
      <c r="K16" s="10">
        <v>7492415.5899999999</v>
      </c>
      <c r="L16" s="10">
        <v>2506949.14</v>
      </c>
      <c r="M16" s="10">
        <v>1546371.55</v>
      </c>
      <c r="N16" s="10">
        <v>5584326.4000000004</v>
      </c>
      <c r="O16" s="10">
        <v>9008389.8200000003</v>
      </c>
      <c r="P16" s="10">
        <v>5156719.79</v>
      </c>
      <c r="Q16" s="10">
        <v>7153137.0599999996</v>
      </c>
      <c r="R16" s="10">
        <f t="shared" si="6"/>
        <v>58507068.830000006</v>
      </c>
    </row>
    <row r="17" spans="2:18" x14ac:dyDescent="0.2">
      <c r="B17" s="2" t="s">
        <v>9</v>
      </c>
      <c r="C17" s="10">
        <v>27250000</v>
      </c>
      <c r="D17" s="9">
        <v>-5302461.2300000004</v>
      </c>
      <c r="E17" s="10">
        <f t="shared" ref="E17:E24" si="13">+C17+D17</f>
        <v>21947538.77</v>
      </c>
      <c r="F17" s="10">
        <v>0</v>
      </c>
      <c r="G17" s="10">
        <v>0</v>
      </c>
      <c r="H17" s="10">
        <v>161912.51999999999</v>
      </c>
      <c r="I17" s="10">
        <v>2133838.84</v>
      </c>
      <c r="J17" s="10">
        <v>123978</v>
      </c>
      <c r="K17" s="10">
        <v>4623418.13</v>
      </c>
      <c r="L17" s="10">
        <v>2296872.31</v>
      </c>
      <c r="M17" s="10">
        <v>1512202.92</v>
      </c>
      <c r="N17" s="10">
        <v>6766802.46</v>
      </c>
      <c r="O17" s="10">
        <v>542968.99</v>
      </c>
      <c r="P17" s="10">
        <v>103379.16</v>
      </c>
      <c r="Q17" s="10">
        <v>849668.67</v>
      </c>
      <c r="R17" s="10">
        <f t="shared" si="6"/>
        <v>19115042</v>
      </c>
    </row>
    <row r="18" spans="2:18" x14ac:dyDescent="0.2">
      <c r="B18" s="2" t="s">
        <v>10</v>
      </c>
      <c r="C18" s="10">
        <v>19500000</v>
      </c>
      <c r="D18" s="9">
        <v>-4605544.12</v>
      </c>
      <c r="E18" s="10">
        <f t="shared" si="13"/>
        <v>14894455.879999999</v>
      </c>
      <c r="F18" s="10">
        <v>0</v>
      </c>
      <c r="G18" s="10">
        <v>1344143</v>
      </c>
      <c r="H18" s="10">
        <v>1196535</v>
      </c>
      <c r="I18" s="10">
        <v>853608</v>
      </c>
      <c r="J18" s="10">
        <v>1262454</v>
      </c>
      <c r="K18" s="10">
        <v>1544609.96</v>
      </c>
      <c r="L18" s="10">
        <v>1307064</v>
      </c>
      <c r="M18" s="10">
        <v>1128730</v>
      </c>
      <c r="N18" s="10">
        <v>2238216.84</v>
      </c>
      <c r="O18" s="10">
        <v>1118618</v>
      </c>
      <c r="P18" s="10">
        <v>1310662.08</v>
      </c>
      <c r="Q18" s="10">
        <v>1303147.8999999999</v>
      </c>
      <c r="R18" s="10">
        <f t="shared" si="6"/>
        <v>14607788.780000001</v>
      </c>
    </row>
    <row r="19" spans="2:18" x14ac:dyDescent="0.2">
      <c r="B19" s="2" t="s">
        <v>11</v>
      </c>
      <c r="C19" s="10">
        <v>1500000</v>
      </c>
      <c r="D19" s="9">
        <v>10566339.01</v>
      </c>
      <c r="E19" s="10">
        <f t="shared" si="13"/>
        <v>12066339.01</v>
      </c>
      <c r="F19" s="10">
        <v>0</v>
      </c>
      <c r="G19" s="10">
        <v>13467.01</v>
      </c>
      <c r="H19" s="10">
        <v>1541043.88</v>
      </c>
      <c r="I19" s="10">
        <v>543800</v>
      </c>
      <c r="J19" s="10">
        <v>132446.66</v>
      </c>
      <c r="K19" s="10">
        <v>854737.62</v>
      </c>
      <c r="L19" s="10">
        <v>160715.09</v>
      </c>
      <c r="M19" s="10">
        <v>576433.34</v>
      </c>
      <c r="N19" s="10">
        <v>900118.79</v>
      </c>
      <c r="O19" s="10">
        <v>1440916.18</v>
      </c>
      <c r="P19" s="10">
        <v>1194337</v>
      </c>
      <c r="Q19" s="10">
        <v>2534526.65</v>
      </c>
      <c r="R19" s="10">
        <f t="shared" si="6"/>
        <v>9892542.2199999988</v>
      </c>
    </row>
    <row r="20" spans="2:18" x14ac:dyDescent="0.2">
      <c r="B20" s="2" t="s">
        <v>12</v>
      </c>
      <c r="C20" s="10">
        <v>33196063</v>
      </c>
      <c r="D20" s="9">
        <v>17009400.449999999</v>
      </c>
      <c r="E20" s="10">
        <f t="shared" si="13"/>
        <v>50205463.450000003</v>
      </c>
      <c r="F20" s="10">
        <v>928922.88</v>
      </c>
      <c r="G20" s="10">
        <v>1567115.62</v>
      </c>
      <c r="H20" s="10">
        <v>5279386.5999999996</v>
      </c>
      <c r="I20" s="10">
        <v>2111095.67</v>
      </c>
      <c r="J20" s="10">
        <v>1698625.4</v>
      </c>
      <c r="K20" s="10">
        <v>3647438.4</v>
      </c>
      <c r="L20" s="10">
        <v>2260324.4700000002</v>
      </c>
      <c r="M20" s="10">
        <v>2448906.88</v>
      </c>
      <c r="N20" s="10">
        <v>1672670.41</v>
      </c>
      <c r="O20" s="10">
        <v>4258231.0999999996</v>
      </c>
      <c r="P20" s="10">
        <v>3415144.67</v>
      </c>
      <c r="Q20" s="10">
        <v>6102762.6200000001</v>
      </c>
      <c r="R20" s="10">
        <f t="shared" si="6"/>
        <v>35390624.719999999</v>
      </c>
    </row>
    <row r="21" spans="2:18" x14ac:dyDescent="0.2">
      <c r="B21" s="2" t="s">
        <v>13</v>
      </c>
      <c r="C21" s="10">
        <v>11900000</v>
      </c>
      <c r="D21" s="9">
        <v>13624759.52</v>
      </c>
      <c r="E21" s="10">
        <f t="shared" si="13"/>
        <v>25524759.52</v>
      </c>
      <c r="F21" s="10">
        <v>19104.740000000002</v>
      </c>
      <c r="G21" s="10">
        <v>1646117.95</v>
      </c>
      <c r="H21" s="10">
        <v>3380348.06</v>
      </c>
      <c r="I21" s="10">
        <v>7680</v>
      </c>
      <c r="J21" s="10">
        <v>1909692.14</v>
      </c>
      <c r="K21" s="10">
        <v>1340534.48</v>
      </c>
      <c r="L21" s="10">
        <v>5625055.2199999997</v>
      </c>
      <c r="M21" s="10">
        <v>2290602.34</v>
      </c>
      <c r="N21" s="10">
        <v>840071.34</v>
      </c>
      <c r="O21" s="10">
        <v>1354530.12</v>
      </c>
      <c r="P21" s="10">
        <v>5029168.3099999996</v>
      </c>
      <c r="Q21" s="10">
        <v>1465919.76</v>
      </c>
      <c r="R21" s="10">
        <f t="shared" si="6"/>
        <v>24908824.460000001</v>
      </c>
    </row>
    <row r="22" spans="2:18" ht="25.5" x14ac:dyDescent="0.2">
      <c r="B22" s="14" t="s">
        <v>14</v>
      </c>
      <c r="C22" s="10">
        <v>13100000</v>
      </c>
      <c r="D22" s="9">
        <v>43961200.789999999</v>
      </c>
      <c r="E22" s="10">
        <f t="shared" si="13"/>
        <v>57061200.789999999</v>
      </c>
      <c r="F22" s="10">
        <v>0</v>
      </c>
      <c r="G22" s="10">
        <v>0</v>
      </c>
      <c r="H22" s="10">
        <v>7400299.5099999998</v>
      </c>
      <c r="I22" s="10">
        <v>2311264.06</v>
      </c>
      <c r="J22" s="10">
        <v>594558.63</v>
      </c>
      <c r="K22" s="10">
        <v>4808952.09</v>
      </c>
      <c r="L22" s="10">
        <v>196496.84</v>
      </c>
      <c r="M22" s="10">
        <v>1849822.83</v>
      </c>
      <c r="N22" s="10">
        <v>2403777.46</v>
      </c>
      <c r="O22" s="10">
        <v>4776026.49</v>
      </c>
      <c r="P22" s="10">
        <v>4087826.4</v>
      </c>
      <c r="Q22" s="10">
        <v>7170469.4000000004</v>
      </c>
      <c r="R22" s="10">
        <f t="shared" si="6"/>
        <v>35599493.710000001</v>
      </c>
    </row>
    <row r="23" spans="2:18" x14ac:dyDescent="0.2">
      <c r="B23" s="2" t="s">
        <v>15</v>
      </c>
      <c r="C23" s="10">
        <v>38907424</v>
      </c>
      <c r="D23" s="9">
        <v>89503043.010000005</v>
      </c>
      <c r="E23" s="10">
        <f t="shared" si="13"/>
        <v>128410467.01000001</v>
      </c>
      <c r="F23" s="10">
        <v>5300</v>
      </c>
      <c r="G23" s="10">
        <v>12931.8</v>
      </c>
      <c r="H23" s="10">
        <v>3529110.73</v>
      </c>
      <c r="I23" s="10">
        <v>1584121.82</v>
      </c>
      <c r="J23" s="10">
        <v>94946.8</v>
      </c>
      <c r="K23" s="10">
        <v>10066390.48</v>
      </c>
      <c r="L23" s="10">
        <v>2262759.94</v>
      </c>
      <c r="M23" s="10">
        <v>3102899.73</v>
      </c>
      <c r="N23" s="10">
        <v>14402092.57</v>
      </c>
      <c r="O23" s="10">
        <v>2074993.41</v>
      </c>
      <c r="P23" s="10">
        <v>10050667.18</v>
      </c>
      <c r="Q23" s="10">
        <v>47151778.520000003</v>
      </c>
      <c r="R23" s="10">
        <f t="shared" si="6"/>
        <v>94337992.980000004</v>
      </c>
    </row>
    <row r="24" spans="2:18" x14ac:dyDescent="0.2">
      <c r="B24" s="2" t="s">
        <v>16</v>
      </c>
      <c r="C24" s="10">
        <v>25900000</v>
      </c>
      <c r="D24" s="9">
        <v>-2857370.34</v>
      </c>
      <c r="E24" s="10">
        <f t="shared" si="13"/>
        <v>23042629.66</v>
      </c>
      <c r="F24" s="10">
        <v>0</v>
      </c>
      <c r="G24" s="10">
        <v>0</v>
      </c>
      <c r="H24" s="10">
        <v>1449067.14</v>
      </c>
      <c r="I24" s="10">
        <v>67732</v>
      </c>
      <c r="J24" s="10">
        <v>75335.87</v>
      </c>
      <c r="K24" s="10">
        <v>140337.4</v>
      </c>
      <c r="L24" s="10">
        <v>0</v>
      </c>
      <c r="M24" s="10">
        <v>7343.6</v>
      </c>
      <c r="N24" s="10">
        <v>652072.72</v>
      </c>
      <c r="O24" s="10">
        <v>5655699.5999999996</v>
      </c>
      <c r="P24" s="10">
        <v>858669.87</v>
      </c>
      <c r="Q24" s="10">
        <v>4014869.57</v>
      </c>
      <c r="R24" s="10">
        <f t="shared" si="6"/>
        <v>12921127.77</v>
      </c>
    </row>
    <row r="25" spans="2:18" x14ac:dyDescent="0.2">
      <c r="B25" s="1" t="s">
        <v>17</v>
      </c>
      <c r="C25" s="7">
        <f>+C26+C27+C28+C29+C30+C31+C32+C33+C34</f>
        <v>206227451</v>
      </c>
      <c r="D25" s="12">
        <f>+SUM(D26:D34)</f>
        <v>130097922.75000001</v>
      </c>
      <c r="E25" s="7">
        <f>+SUM(E26:E34)</f>
        <v>336325373.75</v>
      </c>
      <c r="F25" s="7">
        <f>+F26+F27+F30+F31</f>
        <v>0</v>
      </c>
      <c r="G25" s="7">
        <f>+G32</f>
        <v>407583.34</v>
      </c>
      <c r="H25" s="7">
        <f t="shared" ref="H25:M25" si="14">+H26+H27+H28+H29+H30+H31+H32+H33+H34</f>
        <v>9206342.1499999985</v>
      </c>
      <c r="I25" s="7">
        <f t="shared" si="14"/>
        <v>7142001.7000000011</v>
      </c>
      <c r="J25" s="7">
        <f t="shared" si="14"/>
        <v>10510666.800000001</v>
      </c>
      <c r="K25" s="7">
        <f t="shared" si="14"/>
        <v>35410116.710000001</v>
      </c>
      <c r="L25" s="7">
        <f t="shared" si="14"/>
        <v>7433486.8300000001</v>
      </c>
      <c r="M25" s="7">
        <f t="shared" si="14"/>
        <v>15231976.550000003</v>
      </c>
      <c r="N25" s="7">
        <f t="shared" ref="N25:O25" si="15">+N26+N27+N28+N29+N30+N31+N32+N33+N34</f>
        <v>13446872.709999999</v>
      </c>
      <c r="O25" s="7">
        <f t="shared" si="15"/>
        <v>19618098.52</v>
      </c>
      <c r="P25" s="7">
        <f t="shared" ref="P25:Q25" si="16">+P26+P27+P28+P29+P30+P31+P32+P33+P34</f>
        <v>23803575.52</v>
      </c>
      <c r="Q25" s="7">
        <f t="shared" si="16"/>
        <v>49823332.140000001</v>
      </c>
      <c r="R25" s="7">
        <f t="shared" si="6"/>
        <v>192034052.96999997</v>
      </c>
    </row>
    <row r="26" spans="2:18" x14ac:dyDescent="0.2">
      <c r="B26" s="2" t="s">
        <v>18</v>
      </c>
      <c r="C26" s="10">
        <v>74665085</v>
      </c>
      <c r="D26" s="9">
        <v>59298695.920000002</v>
      </c>
      <c r="E26" s="10">
        <f>+C26+D26</f>
        <v>133963780.92</v>
      </c>
      <c r="F26" s="10">
        <v>0</v>
      </c>
      <c r="G26" s="10">
        <v>0</v>
      </c>
      <c r="H26" s="10">
        <v>1997342.67</v>
      </c>
      <c r="I26" s="10">
        <v>6859250.5700000003</v>
      </c>
      <c r="J26" s="10">
        <v>6256576.0999999996</v>
      </c>
      <c r="K26" s="10">
        <v>8872549.8800000008</v>
      </c>
      <c r="L26" s="10">
        <v>4851603.46</v>
      </c>
      <c r="M26" s="10">
        <v>7414134.4500000002</v>
      </c>
      <c r="N26" s="10">
        <v>7252711.9299999997</v>
      </c>
      <c r="O26" s="10">
        <v>9040881.8200000003</v>
      </c>
      <c r="P26" s="10">
        <v>8793705.5999999996</v>
      </c>
      <c r="Q26" s="10">
        <v>18286049.039999999</v>
      </c>
      <c r="R26" s="10">
        <f t="shared" si="6"/>
        <v>79624805.520000011</v>
      </c>
    </row>
    <row r="27" spans="2:18" x14ac:dyDescent="0.2">
      <c r="B27" s="2" t="s">
        <v>19</v>
      </c>
      <c r="C27" s="10">
        <v>17442366</v>
      </c>
      <c r="D27" s="9">
        <v>52971505.119999997</v>
      </c>
      <c r="E27" s="10">
        <f t="shared" ref="E27:E34" si="17">+C27+D27</f>
        <v>70413871.120000005</v>
      </c>
      <c r="F27" s="10">
        <v>0</v>
      </c>
      <c r="G27" s="10">
        <v>0</v>
      </c>
      <c r="H27" s="10">
        <v>2605114.84</v>
      </c>
      <c r="I27" s="10">
        <v>1340.48</v>
      </c>
      <c r="J27" s="10">
        <v>956735</v>
      </c>
      <c r="K27" s="10">
        <v>5634864.4400000004</v>
      </c>
      <c r="L27" s="10">
        <v>0</v>
      </c>
      <c r="M27" s="10">
        <v>5049840.5599999996</v>
      </c>
      <c r="N27" s="10">
        <v>1749927.37</v>
      </c>
      <c r="O27" s="10">
        <v>110620.44</v>
      </c>
      <c r="P27" s="10">
        <v>3869603.58</v>
      </c>
      <c r="Q27" s="10">
        <v>12861263.529999999</v>
      </c>
      <c r="R27" s="10">
        <f t="shared" si="6"/>
        <v>32839310.240000002</v>
      </c>
    </row>
    <row r="28" spans="2:18" x14ac:dyDescent="0.2">
      <c r="B28" s="2" t="s">
        <v>20</v>
      </c>
      <c r="C28" s="10">
        <v>14950000</v>
      </c>
      <c r="D28" s="9">
        <v>-3329992.71</v>
      </c>
      <c r="E28" s="10">
        <f t="shared" si="17"/>
        <v>11620007.289999999</v>
      </c>
      <c r="F28" s="10">
        <v>0</v>
      </c>
      <c r="G28" s="10">
        <v>0</v>
      </c>
      <c r="H28" s="10">
        <v>812785.77</v>
      </c>
      <c r="I28" s="10">
        <v>173144.94</v>
      </c>
      <c r="J28" s="10">
        <v>0</v>
      </c>
      <c r="K28" s="10">
        <v>1419700.94</v>
      </c>
      <c r="L28" s="10">
        <v>182605</v>
      </c>
      <c r="M28" s="10">
        <v>132212.06</v>
      </c>
      <c r="N28" s="10">
        <v>512746.53</v>
      </c>
      <c r="O28" s="10">
        <v>1094049.82</v>
      </c>
      <c r="P28" s="10">
        <v>28730.639999999999</v>
      </c>
      <c r="Q28" s="10">
        <v>1657063.1</v>
      </c>
      <c r="R28" s="10">
        <f t="shared" si="6"/>
        <v>6013038.8000000007</v>
      </c>
    </row>
    <row r="29" spans="2:18" x14ac:dyDescent="0.2">
      <c r="B29" s="2" t="s">
        <v>21</v>
      </c>
      <c r="C29" s="10">
        <v>12000000</v>
      </c>
      <c r="D29" s="9">
        <v>5018057.9000000004</v>
      </c>
      <c r="E29" s="10">
        <f t="shared" si="17"/>
        <v>17018057.899999999</v>
      </c>
      <c r="F29" s="10">
        <v>0</v>
      </c>
      <c r="G29" s="10">
        <v>0</v>
      </c>
      <c r="H29" s="10">
        <v>0</v>
      </c>
      <c r="I29" s="10">
        <v>0</v>
      </c>
      <c r="J29" s="10">
        <v>63286.1</v>
      </c>
      <c r="K29" s="10">
        <v>4820231.5999999996</v>
      </c>
      <c r="L29" s="10">
        <v>0</v>
      </c>
      <c r="M29" s="10">
        <v>30968.66</v>
      </c>
      <c r="N29" s="10">
        <v>603211.68999999994</v>
      </c>
      <c r="O29" s="10">
        <v>738597.31</v>
      </c>
      <c r="P29" s="10">
        <v>392448.61</v>
      </c>
      <c r="Q29" s="10">
        <v>416161.49</v>
      </c>
      <c r="R29" s="10">
        <f t="shared" si="6"/>
        <v>7064905.46</v>
      </c>
    </row>
    <row r="30" spans="2:18" x14ac:dyDescent="0.2">
      <c r="B30" s="2" t="s">
        <v>22</v>
      </c>
      <c r="C30" s="10">
        <v>1620000</v>
      </c>
      <c r="D30" s="9">
        <v>1114128.3600000001</v>
      </c>
      <c r="E30" s="10">
        <f t="shared" si="17"/>
        <v>2734128.3600000003</v>
      </c>
      <c r="F30" s="10">
        <v>0</v>
      </c>
      <c r="G30" s="10">
        <v>0</v>
      </c>
      <c r="H30" s="10">
        <v>411900</v>
      </c>
      <c r="I30" s="10">
        <v>0</v>
      </c>
      <c r="J30" s="10">
        <v>181552.36</v>
      </c>
      <c r="K30" s="10">
        <v>177705.8</v>
      </c>
      <c r="L30" s="10">
        <v>2822.56</v>
      </c>
      <c r="M30" s="10">
        <v>22328.720000000001</v>
      </c>
      <c r="N30" s="10">
        <v>46278.080000000002</v>
      </c>
      <c r="O30" s="10">
        <v>1020166.91</v>
      </c>
      <c r="P30" s="10">
        <v>-151903.28</v>
      </c>
      <c r="Q30" s="10">
        <v>453906.6</v>
      </c>
      <c r="R30" s="10">
        <f t="shared" si="6"/>
        <v>2164757.75</v>
      </c>
    </row>
    <row r="31" spans="2:18" x14ac:dyDescent="0.2">
      <c r="B31" s="2" t="s">
        <v>23</v>
      </c>
      <c r="C31" s="10">
        <v>1230000</v>
      </c>
      <c r="D31" s="9">
        <v>2037322.18</v>
      </c>
      <c r="E31" s="10">
        <f t="shared" si="17"/>
        <v>3267322.1799999997</v>
      </c>
      <c r="F31" s="10">
        <v>0</v>
      </c>
      <c r="G31" s="10">
        <v>0</v>
      </c>
      <c r="H31" s="10">
        <v>8035.8</v>
      </c>
      <c r="I31" s="10">
        <v>0</v>
      </c>
      <c r="J31" s="10">
        <v>198410.29</v>
      </c>
      <c r="K31" s="10">
        <v>118418.08</v>
      </c>
      <c r="L31" s="10">
        <v>188915.55</v>
      </c>
      <c r="M31" s="10">
        <v>323686.17</v>
      </c>
      <c r="N31" s="10">
        <v>51222.43</v>
      </c>
      <c r="O31" s="10">
        <v>22440.76</v>
      </c>
      <c r="P31" s="10">
        <v>62842.81</v>
      </c>
      <c r="Q31" s="10">
        <v>438218.6</v>
      </c>
      <c r="R31" s="10">
        <f t="shared" si="6"/>
        <v>1412190.4899999998</v>
      </c>
    </row>
    <row r="32" spans="2:18" x14ac:dyDescent="0.2">
      <c r="B32" s="2" t="s">
        <v>24</v>
      </c>
      <c r="C32" s="10">
        <v>38450000</v>
      </c>
      <c r="D32" s="9">
        <v>3497917.09</v>
      </c>
      <c r="E32" s="10">
        <f t="shared" si="17"/>
        <v>41947917.090000004</v>
      </c>
      <c r="F32" s="10">
        <v>0</v>
      </c>
      <c r="G32" s="10">
        <v>407583.34</v>
      </c>
      <c r="H32" s="10">
        <v>1036112.64</v>
      </c>
      <c r="I32" s="10">
        <v>54596</v>
      </c>
      <c r="J32" s="10">
        <v>350750.7</v>
      </c>
      <c r="K32" s="10">
        <v>7266621.7999999998</v>
      </c>
      <c r="L32" s="10">
        <v>1808538.28</v>
      </c>
      <c r="M32" s="10">
        <v>1162686.6200000001</v>
      </c>
      <c r="N32" s="10">
        <v>1734948.71</v>
      </c>
      <c r="O32" s="10">
        <v>4277148.03</v>
      </c>
      <c r="P32" s="10">
        <v>6993354.0899999999</v>
      </c>
      <c r="Q32" s="10">
        <v>5343519.17</v>
      </c>
      <c r="R32" s="10">
        <f t="shared" si="6"/>
        <v>30435859.380000003</v>
      </c>
    </row>
    <row r="33" spans="2:18" ht="25.5" x14ac:dyDescent="0.2">
      <c r="B33" s="14" t="s">
        <v>25</v>
      </c>
      <c r="C33" s="10">
        <v>0</v>
      </c>
      <c r="D33" s="9">
        <v>0</v>
      </c>
      <c r="E33" s="10">
        <f t="shared" si="17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6"/>
        <v>0</v>
      </c>
    </row>
    <row r="34" spans="2:18" x14ac:dyDescent="0.2">
      <c r="B34" s="2" t="s">
        <v>26</v>
      </c>
      <c r="C34" s="10">
        <v>45870000</v>
      </c>
      <c r="D34" s="9">
        <v>9490288.8900000006</v>
      </c>
      <c r="E34" s="10">
        <f t="shared" si="17"/>
        <v>55360288.890000001</v>
      </c>
      <c r="F34" s="10">
        <v>0</v>
      </c>
      <c r="G34" s="10">
        <v>0</v>
      </c>
      <c r="H34" s="10">
        <v>2335050.4300000002</v>
      </c>
      <c r="I34" s="10">
        <v>53669.71</v>
      </c>
      <c r="J34" s="10">
        <v>2503356.25</v>
      </c>
      <c r="K34" s="10">
        <v>7100024.1699999999</v>
      </c>
      <c r="L34" s="10">
        <v>399001.98</v>
      </c>
      <c r="M34" s="10">
        <v>1096119.31</v>
      </c>
      <c r="N34" s="10">
        <v>1495825.97</v>
      </c>
      <c r="O34" s="10">
        <v>3314193.43</v>
      </c>
      <c r="P34" s="10">
        <v>3814793.47</v>
      </c>
      <c r="Q34" s="10">
        <v>10367150.609999999</v>
      </c>
      <c r="R34" s="10">
        <f t="shared" si="6"/>
        <v>32479185.330000002</v>
      </c>
    </row>
    <row r="35" spans="2:18" x14ac:dyDescent="0.2">
      <c r="B35" s="1" t="s">
        <v>27</v>
      </c>
      <c r="C35" s="7">
        <f>+C36+C37+C38+C39+C40+C41+C42+C43</f>
        <v>203311748</v>
      </c>
      <c r="D35" s="12">
        <f>+SUM(D36:D43)</f>
        <v>23415138.600000001</v>
      </c>
      <c r="E35" s="7">
        <f>+SUM(E36:E43)</f>
        <v>226726886.59999999</v>
      </c>
      <c r="F35" s="7">
        <f t="shared" ref="F35:Q35" si="18">+F36</f>
        <v>0</v>
      </c>
      <c r="G35" s="7">
        <f t="shared" si="18"/>
        <v>26151000</v>
      </c>
      <c r="H35" s="7">
        <f t="shared" si="18"/>
        <v>26398200.57</v>
      </c>
      <c r="I35" s="7">
        <f t="shared" si="18"/>
        <v>954869.25</v>
      </c>
      <c r="J35" s="7">
        <f t="shared" si="18"/>
        <v>15304221.93</v>
      </c>
      <c r="K35" s="7">
        <f t="shared" si="18"/>
        <v>11792166.66</v>
      </c>
      <c r="L35" s="7">
        <f t="shared" si="18"/>
        <v>17068833.32</v>
      </c>
      <c r="M35" s="7">
        <f t="shared" si="18"/>
        <v>11728326.67</v>
      </c>
      <c r="N35" s="7">
        <f t="shared" si="18"/>
        <v>26444333.34</v>
      </c>
      <c r="O35" s="7">
        <f t="shared" si="18"/>
        <v>26984162.600000001</v>
      </c>
      <c r="P35" s="7">
        <f t="shared" si="18"/>
        <v>39887485</v>
      </c>
      <c r="Q35" s="7">
        <f t="shared" si="18"/>
        <v>15553322.59</v>
      </c>
      <c r="R35" s="7">
        <f t="shared" si="6"/>
        <v>218266921.92999998</v>
      </c>
    </row>
    <row r="36" spans="2:18" x14ac:dyDescent="0.2">
      <c r="B36" s="2" t="s">
        <v>28</v>
      </c>
      <c r="C36" s="10">
        <v>203311748</v>
      </c>
      <c r="D36" s="9">
        <v>23415138.600000001</v>
      </c>
      <c r="E36" s="10">
        <f>+C36+D36</f>
        <v>226726886.59999999</v>
      </c>
      <c r="F36" s="10">
        <v>0</v>
      </c>
      <c r="G36" s="10">
        <v>26151000</v>
      </c>
      <c r="H36" s="10">
        <v>26398200.57</v>
      </c>
      <c r="I36" s="10">
        <v>954869.25</v>
      </c>
      <c r="J36" s="10">
        <v>15304221.93</v>
      </c>
      <c r="K36" s="10">
        <v>11792166.66</v>
      </c>
      <c r="L36" s="10">
        <v>17068833.32</v>
      </c>
      <c r="M36" s="10">
        <v>11728326.67</v>
      </c>
      <c r="N36" s="10">
        <v>26444333.34</v>
      </c>
      <c r="O36" s="10">
        <v>26984162.600000001</v>
      </c>
      <c r="P36" s="10">
        <v>39887485</v>
      </c>
      <c r="Q36" s="10">
        <v>15553322.59</v>
      </c>
      <c r="R36" s="10">
        <f t="shared" si="6"/>
        <v>218266921.92999998</v>
      </c>
    </row>
    <row r="37" spans="2:18" x14ac:dyDescent="0.2">
      <c r="B37" s="2" t="s">
        <v>29</v>
      </c>
      <c r="C37" s="10">
        <v>0</v>
      </c>
      <c r="D37" s="9">
        <v>0</v>
      </c>
      <c r="E37" s="10">
        <f t="shared" ref="E37:E43" si="19">+C37+D37</f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6"/>
        <v>0</v>
      </c>
    </row>
    <row r="38" spans="2:18" x14ac:dyDescent="0.2">
      <c r="B38" s="2" t="s">
        <v>30</v>
      </c>
      <c r="C38" s="10">
        <v>0</v>
      </c>
      <c r="D38" s="9">
        <v>0</v>
      </c>
      <c r="E38" s="10">
        <f t="shared" si="19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f t="shared" si="6"/>
        <v>0</v>
      </c>
    </row>
    <row r="39" spans="2:18" x14ac:dyDescent="0.2">
      <c r="B39" s="2" t="s">
        <v>31</v>
      </c>
      <c r="C39" s="10">
        <v>0</v>
      </c>
      <c r="D39" s="9">
        <v>0</v>
      </c>
      <c r="E39" s="10">
        <f t="shared" si="19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f t="shared" si="6"/>
        <v>0</v>
      </c>
    </row>
    <row r="40" spans="2:18" x14ac:dyDescent="0.2">
      <c r="B40" s="2" t="s">
        <v>32</v>
      </c>
      <c r="C40" s="10">
        <v>0</v>
      </c>
      <c r="D40" s="9">
        <v>0</v>
      </c>
      <c r="E40" s="10">
        <f t="shared" si="19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f t="shared" si="6"/>
        <v>0</v>
      </c>
    </row>
    <row r="41" spans="2:18" x14ac:dyDescent="0.2">
      <c r="B41" s="2" t="s">
        <v>33</v>
      </c>
      <c r="C41" s="10">
        <v>0</v>
      </c>
      <c r="D41" s="9">
        <v>0</v>
      </c>
      <c r="E41" s="10">
        <f t="shared" si="19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f t="shared" si="6"/>
        <v>0</v>
      </c>
    </row>
    <row r="42" spans="2:18" x14ac:dyDescent="0.2">
      <c r="B42" s="2" t="s">
        <v>34</v>
      </c>
      <c r="C42" s="10">
        <v>0</v>
      </c>
      <c r="D42" s="9">
        <v>0</v>
      </c>
      <c r="E42" s="10">
        <f t="shared" si="19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f t="shared" si="6"/>
        <v>0</v>
      </c>
    </row>
    <row r="43" spans="2:18" x14ac:dyDescent="0.2">
      <c r="B43" s="2" t="s">
        <v>35</v>
      </c>
      <c r="C43" s="10">
        <v>0</v>
      </c>
      <c r="D43" s="9">
        <v>0</v>
      </c>
      <c r="E43" s="10">
        <f t="shared" si="19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f t="shared" si="6"/>
        <v>0</v>
      </c>
    </row>
    <row r="44" spans="2:18" x14ac:dyDescent="0.2">
      <c r="B44" s="1" t="s">
        <v>36</v>
      </c>
      <c r="C44" s="7">
        <v>0</v>
      </c>
      <c r="D44" s="12">
        <v>0</v>
      </c>
      <c r="E44" s="7">
        <f>+SUM(E45:E50)</f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6"/>
        <v>0</v>
      </c>
    </row>
    <row r="45" spans="2:18" x14ac:dyDescent="0.2">
      <c r="B45" s="2" t="s">
        <v>37</v>
      </c>
      <c r="C45" s="10">
        <v>0</v>
      </c>
      <c r="D45" s="9">
        <v>0</v>
      </c>
      <c r="E45" s="10">
        <f>+C45+D45</f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f t="shared" si="6"/>
        <v>0</v>
      </c>
    </row>
    <row r="46" spans="2:18" x14ac:dyDescent="0.2">
      <c r="B46" s="2" t="s">
        <v>38</v>
      </c>
      <c r="C46" s="10">
        <v>0</v>
      </c>
      <c r="D46" s="9">
        <v>0</v>
      </c>
      <c r="E46" s="10">
        <f t="shared" ref="E46:E50" si="20">+C46+D46</f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f t="shared" si="6"/>
        <v>0</v>
      </c>
    </row>
    <row r="47" spans="2:18" x14ac:dyDescent="0.2">
      <c r="B47" s="2" t="s">
        <v>39</v>
      </c>
      <c r="C47" s="10">
        <v>0</v>
      </c>
      <c r="D47" s="9">
        <v>0</v>
      </c>
      <c r="E47" s="10">
        <f t="shared" si="20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f t="shared" si="6"/>
        <v>0</v>
      </c>
    </row>
    <row r="48" spans="2:18" x14ac:dyDescent="0.2">
      <c r="B48" s="2" t="s">
        <v>40</v>
      </c>
      <c r="C48" s="10">
        <v>0</v>
      </c>
      <c r="D48" s="9">
        <v>0</v>
      </c>
      <c r="E48" s="10">
        <f t="shared" si="20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f t="shared" si="6"/>
        <v>0</v>
      </c>
    </row>
    <row r="49" spans="2:18" x14ac:dyDescent="0.2">
      <c r="B49" s="2" t="s">
        <v>41</v>
      </c>
      <c r="C49" s="10">
        <v>0</v>
      </c>
      <c r="D49" s="9">
        <v>0</v>
      </c>
      <c r="E49" s="10">
        <f t="shared" si="20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f t="shared" si="6"/>
        <v>0</v>
      </c>
    </row>
    <row r="50" spans="2:18" x14ac:dyDescent="0.2">
      <c r="B50" s="2" t="s">
        <v>42</v>
      </c>
      <c r="C50" s="10">
        <v>0</v>
      </c>
      <c r="D50" s="9">
        <v>0</v>
      </c>
      <c r="E50" s="10">
        <f t="shared" si="20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f t="shared" si="6"/>
        <v>0</v>
      </c>
    </row>
    <row r="51" spans="2:18" x14ac:dyDescent="0.2">
      <c r="B51" s="1" t="s">
        <v>43</v>
      </c>
      <c r="C51" s="7">
        <f>+C52+C53+C54+C55+C56+C57+C58+C59+C60</f>
        <v>62404137</v>
      </c>
      <c r="D51" s="12">
        <f>+SUM(D52:D60)</f>
        <v>82635048.849999979</v>
      </c>
      <c r="E51" s="7">
        <f>+SUM(E52:E60)</f>
        <v>145039185.85000002</v>
      </c>
      <c r="F51" s="7">
        <f>+F52</f>
        <v>0</v>
      </c>
      <c r="G51" s="7">
        <f>+G52</f>
        <v>0</v>
      </c>
      <c r="H51" s="7">
        <f>+H52+H53+H54+H55+H56+H57</f>
        <v>11670897.169999998</v>
      </c>
      <c r="I51" s="7">
        <f>+I52+I53+I54+I55+I56+I57</f>
        <v>196352</v>
      </c>
      <c r="J51" s="7">
        <f t="shared" ref="J51:O51" si="21">+J52+J53+J54+J55+J56+J57+J58+J59+J60</f>
        <v>1280610.24</v>
      </c>
      <c r="K51" s="7">
        <f t="shared" si="21"/>
        <v>16040383.280000001</v>
      </c>
      <c r="L51" s="7">
        <f t="shared" si="21"/>
        <v>515293.15</v>
      </c>
      <c r="M51" s="7">
        <f t="shared" si="21"/>
        <v>459137.39</v>
      </c>
      <c r="N51" s="7">
        <f t="shared" si="21"/>
        <v>2702567.83</v>
      </c>
      <c r="O51" s="7">
        <f t="shared" si="21"/>
        <v>17817918.57</v>
      </c>
      <c r="P51" s="7">
        <f t="shared" ref="P51:Q51" si="22">+P52+P53+P54+P55+P56+P57+P58+P59+P60</f>
        <v>21184185.890000001</v>
      </c>
      <c r="Q51" s="7">
        <f t="shared" si="22"/>
        <v>6780560.3500000006</v>
      </c>
      <c r="R51" s="7">
        <f t="shared" si="6"/>
        <v>78647905.86999999</v>
      </c>
    </row>
    <row r="52" spans="2:18" x14ac:dyDescent="0.2">
      <c r="B52" s="2" t="s">
        <v>44</v>
      </c>
      <c r="C52" s="10">
        <v>27200000</v>
      </c>
      <c r="D52" s="9">
        <v>67242184.969999999</v>
      </c>
      <c r="E52" s="10">
        <f>+C52+D52</f>
        <v>94442184.969999999</v>
      </c>
      <c r="F52" s="10">
        <v>0</v>
      </c>
      <c r="G52" s="10">
        <v>0</v>
      </c>
      <c r="H52" s="10">
        <v>8554312.1699999999</v>
      </c>
      <c r="I52" s="10">
        <v>196352</v>
      </c>
      <c r="J52" s="10">
        <v>1012027.83</v>
      </c>
      <c r="K52" s="10">
        <v>13874461.49</v>
      </c>
      <c r="L52" s="10">
        <v>710965.55</v>
      </c>
      <c r="M52" s="10">
        <v>256173.42</v>
      </c>
      <c r="N52" s="10">
        <v>1226029.72</v>
      </c>
      <c r="O52" s="10">
        <v>16654963.77</v>
      </c>
      <c r="P52" s="10">
        <v>13101341.869999999</v>
      </c>
      <c r="Q52" s="10">
        <v>4970917.03</v>
      </c>
      <c r="R52" s="10">
        <f t="shared" si="6"/>
        <v>60557544.850000001</v>
      </c>
    </row>
    <row r="53" spans="2:18" x14ac:dyDescent="0.2">
      <c r="B53" s="2" t="s">
        <v>45</v>
      </c>
      <c r="C53" s="10">
        <v>2300000</v>
      </c>
      <c r="D53" s="9">
        <v>1475407.3</v>
      </c>
      <c r="E53" s="10">
        <f t="shared" ref="E53:E60" si="23">+C53+D53</f>
        <v>3775407.3</v>
      </c>
      <c r="F53" s="10">
        <v>0</v>
      </c>
      <c r="G53" s="10">
        <v>0</v>
      </c>
      <c r="H53" s="10">
        <v>832724.02</v>
      </c>
      <c r="I53" s="10">
        <v>0</v>
      </c>
      <c r="J53" s="10">
        <v>0</v>
      </c>
      <c r="K53" s="10">
        <v>48000</v>
      </c>
      <c r="L53" s="10">
        <v>0</v>
      </c>
      <c r="M53" s="10">
        <v>0</v>
      </c>
      <c r="N53" s="10">
        <v>991624.8</v>
      </c>
      <c r="O53" s="10">
        <v>-13000</v>
      </c>
      <c r="P53" s="10">
        <v>0</v>
      </c>
      <c r="Q53" s="10">
        <v>572145.27</v>
      </c>
      <c r="R53" s="10">
        <f t="shared" si="6"/>
        <v>2431494.09</v>
      </c>
    </row>
    <row r="54" spans="2:18" x14ac:dyDescent="0.2">
      <c r="B54" s="2" t="s">
        <v>46</v>
      </c>
      <c r="C54" s="10">
        <v>200000</v>
      </c>
      <c r="D54" s="9">
        <v>-199999.98</v>
      </c>
      <c r="E54" s="10">
        <f t="shared" si="23"/>
        <v>1.9999999989522621E-2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f t="shared" si="6"/>
        <v>0</v>
      </c>
    </row>
    <row r="55" spans="2:18" x14ac:dyDescent="0.2">
      <c r="B55" s="2" t="s">
        <v>47</v>
      </c>
      <c r="C55" s="10">
        <v>25004137</v>
      </c>
      <c r="D55" s="9">
        <v>-9196095.6300000008</v>
      </c>
      <c r="E55" s="10">
        <f>+C55+D55</f>
        <v>15808041.369999999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97350</v>
      </c>
      <c r="P55" s="10">
        <v>0</v>
      </c>
      <c r="Q55" s="10">
        <v>0</v>
      </c>
      <c r="R55" s="10">
        <f t="shared" si="6"/>
        <v>97350</v>
      </c>
    </row>
    <row r="56" spans="2:18" x14ac:dyDescent="0.2">
      <c r="B56" s="2" t="s">
        <v>48</v>
      </c>
      <c r="C56" s="10">
        <v>6100000</v>
      </c>
      <c r="D56" s="9">
        <v>19172404.059999999</v>
      </c>
      <c r="E56" s="10">
        <f>+C56+D56</f>
        <v>25272404.059999999</v>
      </c>
      <c r="F56" s="10">
        <v>0</v>
      </c>
      <c r="G56" s="10">
        <v>0</v>
      </c>
      <c r="H56" s="10">
        <v>2125900.2799999998</v>
      </c>
      <c r="I56" s="10">
        <v>0</v>
      </c>
      <c r="J56" s="10">
        <v>128582.41</v>
      </c>
      <c r="K56" s="10">
        <v>2062249.39</v>
      </c>
      <c r="L56" s="10">
        <v>0</v>
      </c>
      <c r="M56" s="10">
        <v>202963.97</v>
      </c>
      <c r="N56" s="10">
        <v>482842.41</v>
      </c>
      <c r="O56" s="10">
        <v>967989.36</v>
      </c>
      <c r="P56" s="10">
        <v>2859048.68</v>
      </c>
      <c r="Q56" s="10">
        <v>1237498.05</v>
      </c>
      <c r="R56" s="10">
        <f t="shared" si="6"/>
        <v>10067074.550000001</v>
      </c>
    </row>
    <row r="57" spans="2:18" x14ac:dyDescent="0.2">
      <c r="B57" s="2" t="s">
        <v>49</v>
      </c>
      <c r="C57" s="10">
        <v>500000</v>
      </c>
      <c r="D57" s="9">
        <v>-160772.42000000001</v>
      </c>
      <c r="E57" s="10">
        <f t="shared" ref="E57:E58" si="24">+C57+D57</f>
        <v>339227.57999999996</v>
      </c>
      <c r="F57" s="10">
        <v>0</v>
      </c>
      <c r="G57" s="10">
        <v>0</v>
      </c>
      <c r="H57" s="10">
        <v>157960.70000000001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118372.88</v>
      </c>
      <c r="Q57" s="10">
        <v>0</v>
      </c>
      <c r="R57" s="10">
        <f t="shared" si="6"/>
        <v>276333.58</v>
      </c>
    </row>
    <row r="58" spans="2:18" x14ac:dyDescent="0.2">
      <c r="B58" s="2" t="s">
        <v>50</v>
      </c>
      <c r="C58" s="10">
        <v>0</v>
      </c>
      <c r="D58" s="9">
        <v>0</v>
      </c>
      <c r="E58" s="10">
        <f t="shared" si="24"/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f t="shared" si="6"/>
        <v>0</v>
      </c>
    </row>
    <row r="59" spans="2:18" x14ac:dyDescent="0.2">
      <c r="B59" s="2" t="s">
        <v>51</v>
      </c>
      <c r="C59" s="10">
        <v>1000000</v>
      </c>
      <c r="D59" s="9">
        <v>4190422.47</v>
      </c>
      <c r="E59" s="10">
        <f>+C59+D59</f>
        <v>5190422.4700000007</v>
      </c>
      <c r="F59" s="10">
        <v>0</v>
      </c>
      <c r="G59" s="10">
        <v>0</v>
      </c>
      <c r="H59" s="10">
        <v>0</v>
      </c>
      <c r="I59" s="10">
        <v>0</v>
      </c>
      <c r="J59" s="10">
        <v>140000</v>
      </c>
      <c r="K59" s="10">
        <v>0</v>
      </c>
      <c r="L59" s="10">
        <v>-140000</v>
      </c>
      <c r="M59" s="10">
        <v>0</v>
      </c>
      <c r="N59" s="10">
        <v>0</v>
      </c>
      <c r="O59" s="10">
        <v>80240</v>
      </c>
      <c r="P59" s="10">
        <v>5105422.46</v>
      </c>
      <c r="Q59" s="10">
        <v>0</v>
      </c>
      <c r="R59" s="10">
        <f t="shared" si="6"/>
        <v>5185662.46</v>
      </c>
    </row>
    <row r="60" spans="2:18" x14ac:dyDescent="0.2">
      <c r="B60" s="2" t="s">
        <v>52</v>
      </c>
      <c r="C60" s="10">
        <v>100000</v>
      </c>
      <c r="D60" s="9">
        <v>111498.08</v>
      </c>
      <c r="E60" s="10">
        <f t="shared" si="23"/>
        <v>211498.08000000002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55672.4</v>
      </c>
      <c r="L60" s="10">
        <v>-55672.4</v>
      </c>
      <c r="M60" s="10">
        <v>0</v>
      </c>
      <c r="N60" s="10">
        <v>2070.9</v>
      </c>
      <c r="O60" s="10">
        <v>30375.439999999999</v>
      </c>
      <c r="P60" s="10">
        <v>0</v>
      </c>
      <c r="Q60" s="10">
        <v>0</v>
      </c>
      <c r="R60" s="10">
        <f t="shared" si="6"/>
        <v>32446.34</v>
      </c>
    </row>
    <row r="61" spans="2:18" x14ac:dyDescent="0.2">
      <c r="B61" s="1" t="s">
        <v>53</v>
      </c>
      <c r="C61" s="7">
        <f>+C62+C63+C64+C65</f>
        <v>11110000</v>
      </c>
      <c r="D61" s="12">
        <f>+SUM(D62:D65)</f>
        <v>-6072872.0700000003</v>
      </c>
      <c r="E61" s="7">
        <f>+SUM(E62:E65)</f>
        <v>5037127.93</v>
      </c>
      <c r="F61" s="7">
        <v>0</v>
      </c>
      <c r="G61" s="7">
        <v>0</v>
      </c>
      <c r="H61" s="7">
        <f t="shared" ref="H61:M61" si="25">+H62</f>
        <v>446217</v>
      </c>
      <c r="I61" s="7">
        <f t="shared" si="25"/>
        <v>646606.32999999996</v>
      </c>
      <c r="J61" s="7">
        <f t="shared" si="25"/>
        <v>0</v>
      </c>
      <c r="K61" s="7">
        <f t="shared" si="25"/>
        <v>0</v>
      </c>
      <c r="L61" s="7">
        <f t="shared" si="25"/>
        <v>0</v>
      </c>
      <c r="M61" s="7">
        <f t="shared" si="25"/>
        <v>0</v>
      </c>
      <c r="N61" s="7">
        <f>+N63</f>
        <v>1592410</v>
      </c>
      <c r="O61" s="7">
        <f>+O62+O63</f>
        <v>-1550177.46</v>
      </c>
      <c r="P61" s="7">
        <f>+P62+P63</f>
        <v>0</v>
      </c>
      <c r="Q61" s="7">
        <f>+Q62+Q63</f>
        <v>469657.72</v>
      </c>
      <c r="R61" s="7">
        <f t="shared" si="6"/>
        <v>1604713.59</v>
      </c>
    </row>
    <row r="62" spans="2:18" x14ac:dyDescent="0.2">
      <c r="B62" s="2" t="s">
        <v>54</v>
      </c>
      <c r="C62" s="10">
        <v>11110000</v>
      </c>
      <c r="D62" s="9">
        <v>-6072872.0800000001</v>
      </c>
      <c r="E62" s="10">
        <f>+C62+D62</f>
        <v>5037127.92</v>
      </c>
      <c r="F62" s="10">
        <v>0</v>
      </c>
      <c r="G62" s="10">
        <v>0</v>
      </c>
      <c r="H62" s="10">
        <v>446217</v>
      </c>
      <c r="I62" s="10">
        <v>646606.32999999996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42232.54</v>
      </c>
      <c r="P62" s="10">
        <v>0</v>
      </c>
      <c r="Q62" s="10">
        <v>469657.72</v>
      </c>
      <c r="R62" s="10">
        <f t="shared" si="6"/>
        <v>1604713.59</v>
      </c>
    </row>
    <row r="63" spans="2:18" x14ac:dyDescent="0.2">
      <c r="B63" s="2" t="s">
        <v>55</v>
      </c>
      <c r="C63" s="10">
        <v>0</v>
      </c>
      <c r="D63" s="9">
        <v>0.01</v>
      </c>
      <c r="E63" s="10">
        <v>0.01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1592410</v>
      </c>
      <c r="O63" s="10">
        <v>-1592410</v>
      </c>
      <c r="P63" s="10">
        <v>0</v>
      </c>
      <c r="Q63" s="10">
        <v>0</v>
      </c>
      <c r="R63" s="10">
        <f t="shared" si="6"/>
        <v>0</v>
      </c>
    </row>
    <row r="64" spans="2:18" ht="13.5" customHeight="1" x14ac:dyDescent="0.2">
      <c r="B64" s="2" t="s">
        <v>56</v>
      </c>
      <c r="C64" s="10">
        <v>0</v>
      </c>
      <c r="D64" s="9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f t="shared" si="6"/>
        <v>0</v>
      </c>
    </row>
    <row r="65" spans="2:18" ht="25.5" x14ac:dyDescent="0.2">
      <c r="B65" s="14" t="s">
        <v>57</v>
      </c>
      <c r="C65" s="10">
        <v>0</v>
      </c>
      <c r="D65" s="9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f t="shared" si="6"/>
        <v>0</v>
      </c>
    </row>
    <row r="66" spans="2:18" x14ac:dyDescent="0.2">
      <c r="B66" s="1" t="s">
        <v>58</v>
      </c>
      <c r="C66" s="7">
        <v>0</v>
      </c>
      <c r="D66" s="12">
        <v>0</v>
      </c>
      <c r="E66" s="7">
        <f>+SUM(E67:E68)</f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f t="shared" si="6"/>
        <v>0</v>
      </c>
    </row>
    <row r="67" spans="2:18" x14ac:dyDescent="0.2">
      <c r="B67" s="2" t="s">
        <v>59</v>
      </c>
      <c r="C67" s="10">
        <v>0</v>
      </c>
      <c r="D67" s="9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f t="shared" si="6"/>
        <v>0</v>
      </c>
    </row>
    <row r="68" spans="2:18" x14ac:dyDescent="0.2">
      <c r="B68" s="2" t="s">
        <v>60</v>
      </c>
      <c r="C68" s="10">
        <v>0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f t="shared" si="6"/>
        <v>0</v>
      </c>
    </row>
    <row r="69" spans="2:18" x14ac:dyDescent="0.2">
      <c r="B69" s="1" t="s">
        <v>61</v>
      </c>
      <c r="C69" s="7">
        <v>0</v>
      </c>
      <c r="D69" s="7">
        <v>0</v>
      </c>
      <c r="E69" s="7">
        <f>+SUM(E70:E72)</f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f>+O70+O71+O72</f>
        <v>0</v>
      </c>
      <c r="P69" s="7">
        <f>+P70+P71+P72</f>
        <v>0</v>
      </c>
      <c r="Q69" s="7">
        <f>+Q70+Q71+Q72</f>
        <v>0</v>
      </c>
      <c r="R69" s="7">
        <f t="shared" si="6"/>
        <v>0</v>
      </c>
    </row>
    <row r="70" spans="2:18" x14ac:dyDescent="0.2">
      <c r="B70" s="2" t="s">
        <v>62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f t="shared" si="6"/>
        <v>0</v>
      </c>
    </row>
    <row r="71" spans="2:18" x14ac:dyDescent="0.2">
      <c r="B71" s="2" t="s">
        <v>63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f t="shared" si="6"/>
        <v>0</v>
      </c>
    </row>
    <row r="72" spans="2:18" x14ac:dyDescent="0.2">
      <c r="B72" s="2" t="s">
        <v>64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f t="shared" si="6"/>
        <v>0</v>
      </c>
    </row>
    <row r="73" spans="2:18" x14ac:dyDescent="0.2">
      <c r="B73" s="3" t="s">
        <v>80</v>
      </c>
      <c r="C73" s="13">
        <v>0</v>
      </c>
      <c r="D73" s="13">
        <v>0</v>
      </c>
      <c r="E73" s="13">
        <f>+SUM(E75:E76)</f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 t="shared" si="6"/>
        <v>0</v>
      </c>
    </row>
    <row r="74" spans="2:18" x14ac:dyDescent="0.2">
      <c r="B74" s="1" t="s">
        <v>67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f t="shared" ref="R74:R82" si="26">+F74+G74+H74+I74+J74+K74+L74+M74+N74+O74+P74+Q74</f>
        <v>0</v>
      </c>
    </row>
    <row r="75" spans="2:18" x14ac:dyDescent="0.2">
      <c r="B75" s="2" t="s">
        <v>68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f t="shared" si="26"/>
        <v>0</v>
      </c>
    </row>
    <row r="76" spans="2:18" x14ac:dyDescent="0.2">
      <c r="B76" s="2" t="s">
        <v>69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f t="shared" si="26"/>
        <v>0</v>
      </c>
    </row>
    <row r="77" spans="2:18" x14ac:dyDescent="0.2">
      <c r="B77" s="1" t="s">
        <v>70</v>
      </c>
      <c r="C77" s="7">
        <v>0</v>
      </c>
      <c r="D77" s="7">
        <v>0</v>
      </c>
      <c r="E77" s="7">
        <f>+SUM(E78:E79)</f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f t="shared" si="26"/>
        <v>0</v>
      </c>
    </row>
    <row r="78" spans="2:18" x14ac:dyDescent="0.2">
      <c r="B78" s="2" t="s">
        <v>71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f t="shared" si="26"/>
        <v>0</v>
      </c>
    </row>
    <row r="79" spans="2:18" x14ac:dyDescent="0.2">
      <c r="B79" s="2" t="s">
        <v>72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f t="shared" si="26"/>
        <v>0</v>
      </c>
    </row>
    <row r="80" spans="2:18" x14ac:dyDescent="0.2">
      <c r="B80" s="1" t="s">
        <v>73</v>
      </c>
      <c r="C80" s="10">
        <v>0</v>
      </c>
      <c r="D80" s="10">
        <v>0</v>
      </c>
      <c r="E80" s="7">
        <f>+SUM(E81)</f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f t="shared" si="26"/>
        <v>0</v>
      </c>
    </row>
    <row r="81" spans="2:18" x14ac:dyDescent="0.2">
      <c r="B81" s="2" t="s">
        <v>74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f t="shared" si="26"/>
        <v>0</v>
      </c>
    </row>
    <row r="82" spans="2:18" ht="15" x14ac:dyDescent="0.25">
      <c r="B82" s="24" t="s">
        <v>65</v>
      </c>
      <c r="C82" s="25">
        <f>+C9+C15+C25+C35+C51+C61</f>
        <v>1587391702</v>
      </c>
      <c r="D82" s="25">
        <f>+D61+D51+D35+D25+D15+D9</f>
        <v>746084499.78999996</v>
      </c>
      <c r="E82" s="25">
        <f>+E9+E15+E25+E35+E51+E61+E66+E69+E73</f>
        <v>2333476201.79</v>
      </c>
      <c r="F82" s="25">
        <f>+F9+F15+F35+F25</f>
        <v>74411624.519999996</v>
      </c>
      <c r="G82" s="25">
        <f>+G9+G15+G35+G25</f>
        <v>104357619.81</v>
      </c>
      <c r="H82" s="25">
        <f>+H9+H15+H25+H35+H51+H61</f>
        <v>146879762.46999997</v>
      </c>
      <c r="I82" s="25">
        <f>+I9+I15+I25+I35+I51+I61</f>
        <v>90314326.849999994</v>
      </c>
      <c r="J82" s="25">
        <f>J9+J15+J25+J35+J44+J51+J61+J66+J69+J73+J77</f>
        <v>160137706.85000002</v>
      </c>
      <c r="K82" s="25">
        <f>+K9+K15+K25+K35+K51+K61+K66+K69+K73+K77</f>
        <v>176031114.56999999</v>
      </c>
      <c r="L82" s="25">
        <f>+L9+L15+L25+L35+L51+L61+L66+L69+L73+L77</f>
        <v>118875304.70000002</v>
      </c>
      <c r="M82" s="25">
        <f>+M9+M15+M25+M35+M51+M61+M66+M69+M73+M77</f>
        <v>118757747.76000001</v>
      </c>
      <c r="N82" s="25">
        <f>+N9+N15+N25+N35+N51+N61+N66+N69+N73+N77</f>
        <v>157524910.06999999</v>
      </c>
      <c r="O82" s="25">
        <f>+O9+O15+O25+O35+O44+O51+O61+O66+O69+O73+O77</f>
        <v>174164509.09999999</v>
      </c>
      <c r="P82" s="25">
        <f>+P9+P15+P25+P35+P44+P51+P61+P66+P69+P73+P77</f>
        <v>325858021.09000003</v>
      </c>
      <c r="Q82" s="25">
        <f>+Q9+Q15+Q25+Q35+Q44+Q51+Q61+Q66+Q69+Q73+Q77</f>
        <v>293846876.73000002</v>
      </c>
      <c r="R82" s="25">
        <f t="shared" si="26"/>
        <v>1941159524.52</v>
      </c>
    </row>
    <row r="83" spans="2:18" x14ac:dyDescent="0.2">
      <c r="R83" s="10"/>
    </row>
    <row r="84" spans="2:18" ht="45.75" customHeight="1" x14ac:dyDescent="0.2">
      <c r="R84" s="10"/>
    </row>
    <row r="85" spans="2:18" x14ac:dyDescent="0.2">
      <c r="R85" s="10"/>
    </row>
    <row r="86" spans="2:18" x14ac:dyDescent="0.2">
      <c r="R86" s="10"/>
    </row>
    <row r="87" spans="2:18" x14ac:dyDescent="0.2">
      <c r="R87" s="10"/>
    </row>
    <row r="88" spans="2:18" x14ac:dyDescent="0.2">
      <c r="R88" s="10"/>
    </row>
    <row r="89" spans="2:18" x14ac:dyDescent="0.2">
      <c r="R89" s="10"/>
    </row>
    <row r="90" spans="2:18" x14ac:dyDescent="0.2">
      <c r="R90" s="10"/>
    </row>
    <row r="91" spans="2:18" x14ac:dyDescent="0.2">
      <c r="R91" s="10"/>
    </row>
    <row r="92" spans="2:18" x14ac:dyDescent="0.2">
      <c r="R92" s="10"/>
    </row>
    <row r="93" spans="2:18" x14ac:dyDescent="0.2">
      <c r="K93" s="17" t="s">
        <v>100</v>
      </c>
      <c r="L93" s="18"/>
      <c r="M93" s="19"/>
      <c r="N93" s="19"/>
      <c r="O93" s="19"/>
      <c r="P93" s="19"/>
      <c r="Q93" s="19"/>
      <c r="R93" s="10"/>
    </row>
    <row r="94" spans="2:18" x14ac:dyDescent="0.2">
      <c r="R94" s="10"/>
    </row>
    <row r="95" spans="2:18" x14ac:dyDescent="0.2">
      <c r="K95" s="34" t="s">
        <v>98</v>
      </c>
      <c r="L95" s="34"/>
      <c r="M95" s="34"/>
      <c r="N95" s="20"/>
      <c r="O95" s="22"/>
      <c r="P95" s="23"/>
      <c r="Q95" s="26"/>
    </row>
    <row r="97" spans="2:11" ht="7.5" customHeight="1" thickBot="1" x14ac:dyDescent="0.25"/>
    <row r="98" spans="2:11" ht="47.25" customHeight="1" thickBot="1" x14ac:dyDescent="0.3">
      <c r="B98" s="4" t="s">
        <v>93</v>
      </c>
    </row>
    <row r="99" spans="2:11" ht="45.75" thickBot="1" x14ac:dyDescent="0.3">
      <c r="B99" s="4" t="s">
        <v>94</v>
      </c>
      <c r="F99" s="17"/>
      <c r="G99" s="18"/>
      <c r="H99" s="19"/>
      <c r="I99" s="17"/>
      <c r="J99" s="18"/>
      <c r="K99" s="19"/>
    </row>
    <row r="100" spans="2:11" ht="108.75" customHeight="1" thickBot="1" x14ac:dyDescent="0.3">
      <c r="B100" s="21" t="s">
        <v>95</v>
      </c>
      <c r="F100" s="34"/>
      <c r="G100" s="34"/>
      <c r="H100" s="34"/>
      <c r="I100" s="34"/>
      <c r="J100" s="34"/>
      <c r="K100" s="34"/>
    </row>
    <row r="101" spans="2:11" ht="61.5" customHeight="1" x14ac:dyDescent="0.2"/>
    <row r="104" spans="2:11" ht="95.25" customHeight="1" x14ac:dyDescent="0.2"/>
  </sheetData>
  <mergeCells count="12">
    <mergeCell ref="B1:R1"/>
    <mergeCell ref="B2:R2"/>
    <mergeCell ref="B3:R3"/>
    <mergeCell ref="B4:R4"/>
    <mergeCell ref="F100:H100"/>
    <mergeCell ref="F6:R6"/>
    <mergeCell ref="B6:B7"/>
    <mergeCell ref="C6:C7"/>
    <mergeCell ref="D6:D7"/>
    <mergeCell ref="E6:E7"/>
    <mergeCell ref="I100:K100"/>
    <mergeCell ref="K95:M95"/>
  </mergeCells>
  <pageMargins left="0.25" right="0.25" top="0.75" bottom="0.75" header="0.3" footer="0.3"/>
  <pageSetup paperSize="5" scale="57" orientation="landscape" r:id="rId1"/>
  <ignoredErrors>
    <ignoredError sqref="D61 E73" formulaRange="1"/>
    <ignoredError sqref="D51:E51 D25:E25 E15 D9 E35 E61 E44" formula="1"/>
    <ignoredError sqref="D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Presup-Agosto-2023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2024-01-17T13:50:38Z</cp:lastPrinted>
  <dcterms:created xsi:type="dcterms:W3CDTF">2021-07-29T18:58:50Z</dcterms:created>
  <dcterms:modified xsi:type="dcterms:W3CDTF">2024-01-17T13:52:37Z</dcterms:modified>
</cp:coreProperties>
</file>